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alculator" sheetId="2" state="visible" r:id="rId2"/>
    <sheet xmlns:r="http://schemas.openxmlformats.org/officeDocument/2006/relationships" name="Scenarios" sheetId="3" state="visible" r:id="rId3"/>
    <sheet xmlns:r="http://schemas.openxmlformats.org/officeDocument/2006/relationships" name="Benchmarks" sheetId="4" state="visible" r:id="rId4"/>
    <sheet xmlns:r="http://schemas.openxmlformats.org/officeDocument/2006/relationships" name="Glossary &amp; method" sheetId="5" state="visible" r:id="rId5"/>
  </sheets>
  <definedNames/>
  <calcPr calcId="124519" fullCalcOnLoad="1"/>
</workbook>
</file>

<file path=xl/styles.xml><?xml version="1.0" encoding="utf-8"?>
<styleSheet xmlns="http://schemas.openxmlformats.org/spreadsheetml/2006/main">
  <numFmts count="8">
    <numFmt numFmtId="164" formatCode="$#,##0;($#,##0);&quot;-&quot;"/>
    <numFmt numFmtId="165" formatCode="0.0%;(0.0%);&quot;-&quot;"/>
    <numFmt numFmtId="166" formatCode="#,##0&quot; mo&quot;"/>
    <numFmt numFmtId="167" formatCode="#,##0&quot; days&quot;"/>
    <numFmt numFmtId="168" formatCode="#,##0;(#,##0);&quot;-&quot;"/>
    <numFmt numFmtId="169" formatCode="#,##0.0&quot; mo&quot;"/>
    <numFmt numFmtId="170" formatCode="#,##0.0;(#,##0.0);&quot;-&quot;"/>
    <numFmt numFmtId="171" formatCode="0.00&quot;x&quot;"/>
  </numFmts>
  <fonts count="24">
    <font>
      <name val="Calibri"/>
      <family val="2"/>
      <color theme="1"/>
      <sz val="11"/>
      <scheme val="minor"/>
    </font>
    <font>
      <name val="Arial"/>
      <b val="1"/>
      <color rgb="002D4BF5"/>
      <sz val="9"/>
    </font>
    <font>
      <name val="Arial"/>
      <b val="1"/>
      <color rgb="001B2E8C"/>
      <sz val="22"/>
    </font>
    <font>
      <name val="Arial"/>
      <i val="1"/>
      <color rgb="0055607A"/>
      <sz val="10"/>
    </font>
    <font>
      <name val="Arial"/>
      <color rgb="001A1A2E"/>
      <sz val="11"/>
    </font>
    <font>
      <name val="Arial"/>
      <b val="1"/>
      <color rgb="00FFFFFF"/>
      <sz val="10"/>
    </font>
    <font>
      <name val="Arial"/>
      <b val="1"/>
      <color rgb="001B2E8C"/>
      <sz val="10"/>
    </font>
    <font>
      <name val="Arial"/>
      <color rgb="001A1A2E"/>
      <sz val="10"/>
    </font>
    <font>
      <name val="Arial"/>
      <b val="1"/>
      <color rgb="002D4BF5"/>
      <sz val="10"/>
    </font>
    <font>
      <name val="Arial"/>
      <b val="1"/>
      <color rgb="000000FF"/>
      <sz val="10"/>
    </font>
    <font>
      <name val="Arial"/>
      <b val="1"/>
      <color rgb="00000000"/>
      <sz val="10"/>
    </font>
    <font>
      <name val="Arial"/>
      <b val="1"/>
      <color rgb="00008000"/>
      <sz val="10"/>
    </font>
    <font>
      <name val="Arial"/>
      <b val="1"/>
      <color rgb="008A6D00"/>
      <sz val="10"/>
    </font>
    <font>
      <name val="Arial"/>
      <color rgb="007A8194"/>
      <sz val="9"/>
    </font>
    <font>
      <name val="Arial"/>
      <b val="1"/>
      <color rgb="00FFFFFF"/>
      <sz val="9"/>
    </font>
    <font>
      <name val="Arial"/>
      <i val="1"/>
      <color rgb="007A8194"/>
      <sz val="8.5"/>
    </font>
    <font>
      <name val="Arial"/>
      <color rgb="00000000"/>
      <sz val="10"/>
    </font>
    <font>
      <name val="Arial"/>
      <b val="1"/>
      <color rgb="001B2E8C"/>
      <sz val="10.5"/>
    </font>
    <font>
      <name val="Arial"/>
      <b val="1"/>
      <color rgb="00000000"/>
      <sz val="12"/>
    </font>
    <font>
      <name val="Arial"/>
      <b val="1"/>
      <color rgb="001B7F4B"/>
      <sz val="11"/>
    </font>
    <font>
      <name val="Arial"/>
      <b val="1"/>
      <color rgb="00B5651D"/>
      <sz val="11"/>
    </font>
    <font>
      <name val="Arial"/>
      <b val="1"/>
      <color rgb="001B7F4B"/>
      <sz val="10"/>
    </font>
    <font>
      <name val="Arial"/>
      <color rgb="001A1A2E"/>
      <sz val="9.5"/>
    </font>
    <font>
      <name val="Arial"/>
      <i val="1"/>
      <color rgb="007A8194"/>
      <sz val="9"/>
    </font>
  </fonts>
  <fills count="7">
    <fill>
      <patternFill/>
    </fill>
    <fill>
      <patternFill patternType="gray125"/>
    </fill>
    <fill>
      <patternFill patternType="solid">
        <fgColor rgb="001B2E8C"/>
      </patternFill>
    </fill>
    <fill>
      <patternFill patternType="solid">
        <fgColor rgb="00FFF6C2"/>
      </patternFill>
    </fill>
    <fill>
      <patternFill patternType="solid">
        <fgColor rgb="002D4BF5"/>
      </patternFill>
    </fill>
    <fill>
      <patternFill patternType="solid">
        <fgColor rgb="00F4F6FF"/>
      </patternFill>
    </fill>
    <fill>
      <patternFill patternType="solid">
        <fgColor rgb="00EAF0FF"/>
      </patternFill>
    </fill>
  </fills>
  <borders count="3">
    <border>
      <left/>
      <right/>
      <top/>
      <bottom/>
      <diagonal/>
    </border>
    <border>
      <bottom style="thin">
        <color rgb="00D4DAF0"/>
      </bottom>
    </border>
    <border>
      <left style="thin">
        <color rgb="00D4DAF0"/>
      </left>
      <right style="thin">
        <color rgb="00D4DAF0"/>
      </right>
      <top style="thin">
        <color rgb="00D4DAF0"/>
      </top>
      <bottom style="thin">
        <color rgb="00D4DAF0"/>
      </bottom>
    </border>
  </borders>
  <cellStyleXfs count="1">
    <xf numFmtId="0" fontId="0" fillId="0" borderId="0"/>
  </cellStyleXfs>
  <cellXfs count="6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2" borderId="0" applyAlignment="1" pivotButton="0" quotePrefix="0" xfId="0">
      <alignment horizontal="left" vertical="center" indent="1"/>
    </xf>
    <xf numFmtId="0" fontId="0" fillId="2" borderId="0" pivotButton="0" quotePrefix="0" xfId="0"/>
    <xf numFmtId="0" fontId="6" fillId="0" borderId="1" pivotButton="0" quotePrefix="0" xfId="0"/>
    <xf numFmtId="0" fontId="7" fillId="0" borderId="1" applyAlignment="1" pivotButton="0" quotePrefix="0" xfId="0">
      <alignment vertical="center" wrapText="1"/>
    </xf>
    <xf numFmtId="0" fontId="0" fillId="0" borderId="1" pivotButton="0" quotePrefix="0" xfId="0"/>
    <xf numFmtId="0" fontId="8" fillId="0" borderId="0" pivotButton="0" quotePrefix="0" xfId="0"/>
    <xf numFmtId="0" fontId="7" fillId="0" borderId="0" applyAlignment="1" pivotButton="0" quotePrefix="0" xfId="0">
      <alignment vertical="center" wrapText="1"/>
    </xf>
    <xf numFmtId="0" fontId="9" fillId="0" borderId="0" pivotButton="0" quotePrefix="0" xfId="0"/>
    <xf numFmtId="0" fontId="7" fillId="0" borderId="0" pivotButton="0" quotePrefix="0" xfId="0"/>
    <xf numFmtId="0" fontId="10" fillId="0" borderId="0" pivotButton="0" quotePrefix="0" xfId="0"/>
    <xf numFmtId="0" fontId="11" fillId="0" borderId="0" pivotButton="0" quotePrefix="0" xfId="0"/>
    <xf numFmtId="0" fontId="12" fillId="3" borderId="0" pivotButton="0" quotePrefix="0" xfId="0"/>
    <xf numFmtId="0" fontId="3" fillId="0" borderId="0" applyAlignment="1" pivotButton="0" quotePrefix="0" xfId="0">
      <alignment vertical="top" wrapText="1"/>
    </xf>
    <xf numFmtId="0" fontId="13" fillId="0" borderId="0" applyAlignment="1" pivotButton="0" quotePrefix="0" xfId="0">
      <alignment vertical="top" wrapText="1"/>
    </xf>
    <xf numFmtId="0" fontId="14" fillId="4" borderId="0" pivotButton="0" quotePrefix="0" xfId="0"/>
    <xf numFmtId="0" fontId="14" fillId="4" borderId="0" applyAlignment="1" pivotButton="0" quotePrefix="0" xfId="0">
      <alignment horizontal="center"/>
    </xf>
    <xf numFmtId="0" fontId="7" fillId="0" borderId="1" pivotButton="0" quotePrefix="0" xfId="0"/>
    <xf numFmtId="164" fontId="9" fillId="5" borderId="1" applyAlignment="1" pivotButton="0" quotePrefix="0" xfId="0">
      <alignment horizontal="center"/>
    </xf>
    <xf numFmtId="0" fontId="13" fillId="0" borderId="1" applyAlignment="1" pivotButton="0" quotePrefix="0" xfId="0">
      <alignment horizontal="center"/>
    </xf>
    <xf numFmtId="169" fontId="16" fillId="0" borderId="1" applyAlignment="1" pivotButton="0" quotePrefix="0" xfId="0">
      <alignment horizontal="center"/>
    </xf>
    <xf numFmtId="165" fontId="9" fillId="5" borderId="1" applyAlignment="1" pivotButton="0" quotePrefix="0" xfId="0">
      <alignment horizontal="center"/>
    </xf>
    <xf numFmtId="170" fontId="16" fillId="0" borderId="1" applyAlignment="1" pivotButton="0" quotePrefix="0" xfId="0">
      <alignment horizontal="center"/>
    </xf>
    <xf numFmtId="0" fontId="9" fillId="3" borderId="1" applyAlignment="1" pivotButton="0" quotePrefix="0" xfId="0">
      <alignment horizontal="center"/>
    </xf>
    <xf numFmtId="165" fontId="9" fillId="3" borderId="1" applyAlignment="1" pivotButton="0" quotePrefix="0" xfId="0">
      <alignment horizontal="center"/>
    </xf>
    <xf numFmtId="164" fontId="16" fillId="0" borderId="1" applyAlignment="1" pivotButton="0" quotePrefix="0" xfId="0">
      <alignment horizontal="center"/>
    </xf>
    <xf numFmtId="0" fontId="7" fillId="6" borderId="1" pivotButton="0" quotePrefix="0" xfId="0"/>
    <xf numFmtId="164" fontId="16" fillId="6" borderId="1" applyAlignment="1" pivotButton="0" quotePrefix="0" xfId="0">
      <alignment horizontal="center"/>
    </xf>
    <xf numFmtId="166" fontId="9" fillId="5" borderId="1" applyAlignment="1" pivotButton="0" quotePrefix="0" xfId="0">
      <alignment horizontal="center"/>
    </xf>
    <xf numFmtId="167" fontId="9" fillId="5" borderId="1" applyAlignment="1" pivotButton="0" quotePrefix="0" xfId="0">
      <alignment horizontal="center"/>
    </xf>
    <xf numFmtId="0" fontId="17" fillId="6" borderId="1" pivotButton="0" quotePrefix="0" xfId="0"/>
    <xf numFmtId="164" fontId="18" fillId="6" borderId="1" applyAlignment="1" pivotButton="0" quotePrefix="0" xfId="0">
      <alignment horizontal="center"/>
    </xf>
    <xf numFmtId="168" fontId="9" fillId="5" borderId="1" applyAlignment="1" pivotButton="0" quotePrefix="0" xfId="0">
      <alignment horizontal="center"/>
    </xf>
    <xf numFmtId="171" fontId="18" fillId="6" borderId="1" applyAlignment="1" pivotButton="0" quotePrefix="0" xfId="0">
      <alignment horizontal="center"/>
    </xf>
    <xf numFmtId="169" fontId="18" fillId="6" borderId="1" applyAlignment="1" pivotButton="0" quotePrefix="0" xfId="0">
      <alignment horizontal="center"/>
    </xf>
    <xf numFmtId="0" fontId="15" fillId="0" borderId="0" pivotButton="0" quotePrefix="0" xfId="0"/>
    <xf numFmtId="165" fontId="16" fillId="0" borderId="1" applyAlignment="1" pivotButton="0" quotePrefix="0" xfId="0">
      <alignment horizontal="center"/>
    </xf>
    <xf numFmtId="171" fontId="9" fillId="5" borderId="1" applyAlignment="1" pivotButton="0" quotePrefix="0" xfId="0">
      <alignment horizontal="center"/>
    </xf>
    <xf numFmtId="165" fontId="16" fillId="6" borderId="1" applyAlignment="1" pivotButton="0" quotePrefix="0" xfId="0">
      <alignment horizontal="center"/>
    </xf>
    <xf numFmtId="0" fontId="19" fillId="0" borderId="0" applyAlignment="1" pivotButton="0" quotePrefix="0" xfId="0">
      <alignment vertical="center" wrapText="1"/>
    </xf>
    <xf numFmtId="0" fontId="20" fillId="0" borderId="0" applyAlignment="1" pivotButton="0" quotePrefix="0" xfId="0">
      <alignment vertical="center" wrapText="1"/>
    </xf>
    <xf numFmtId="0" fontId="15" fillId="0" borderId="0" applyAlignment="1" pivotButton="0" quotePrefix="0" xfId="0">
      <alignment vertical="top" wrapText="1"/>
    </xf>
    <xf numFmtId="0" fontId="22" fillId="0" borderId="0" applyAlignment="1" pivotButton="0" quotePrefix="0" xfId="0">
      <alignment vertical="top" wrapText="1"/>
    </xf>
    <xf numFmtId="0" fontId="6" fillId="6" borderId="1" pivotButton="0" quotePrefix="0" xfId="0"/>
    <xf numFmtId="164" fontId="10" fillId="6" borderId="1" applyAlignment="1" pivotButton="0" quotePrefix="0" xfId="0">
      <alignment horizontal="center"/>
    </xf>
    <xf numFmtId="171" fontId="10" fillId="6" borderId="1" applyAlignment="1" pivotButton="0" quotePrefix="0" xfId="0">
      <alignment horizontal="center"/>
    </xf>
    <xf numFmtId="169" fontId="10" fillId="6" borderId="1" applyAlignment="1" pivotButton="0" quotePrefix="0" xfId="0">
      <alignment horizontal="center"/>
    </xf>
    <xf numFmtId="0" fontId="6" fillId="0" borderId="0" pivotButton="0" quotePrefix="0" xfId="0"/>
    <xf numFmtId="0" fontId="21" fillId="0" borderId="2" applyAlignment="1" pivotButton="0" quotePrefix="0" xfId="0">
      <alignment horizontal="center"/>
    </xf>
    <xf numFmtId="0" fontId="14" fillId="4" borderId="0" applyAlignment="1" pivotButton="0" quotePrefix="0" xfId="0">
      <alignment horizontal="center" vertical="center" wrapText="1"/>
    </xf>
    <xf numFmtId="0" fontId="6" fillId="0" borderId="1" applyAlignment="1" pivotButton="0" quotePrefix="0" xfId="0">
      <alignment horizontal="left" vertical="center" wrapText="1"/>
    </xf>
    <xf numFmtId="0" fontId="22" fillId="0" borderId="1" applyAlignment="1" pivotButton="0" quotePrefix="0" xfId="0">
      <alignment horizontal="center" vertical="center" wrapText="1"/>
    </xf>
    <xf numFmtId="0" fontId="22" fillId="0" borderId="1" applyAlignment="1" pivotButton="0" quotePrefix="0" xfId="0">
      <alignment horizontal="left" vertical="center" wrapText="1"/>
    </xf>
    <xf numFmtId="0" fontId="6" fillId="5" borderId="1" applyAlignment="1" pivotButton="0" quotePrefix="0" xfId="0">
      <alignment horizontal="left" vertical="center" wrapText="1"/>
    </xf>
    <xf numFmtId="0" fontId="22" fillId="5" borderId="1" applyAlignment="1" pivotButton="0" quotePrefix="0" xfId="0">
      <alignment horizontal="center" vertical="center" wrapText="1"/>
    </xf>
    <xf numFmtId="0" fontId="22" fillId="5" borderId="1" applyAlignment="1" pivotButton="0" quotePrefix="0" xfId="0">
      <alignment horizontal="left" vertical="center" wrapText="1"/>
    </xf>
    <xf numFmtId="0" fontId="6" fillId="0" borderId="0" applyAlignment="1" pivotButton="0" quotePrefix="0" xfId="0">
      <alignment vertical="top" wrapText="1"/>
    </xf>
    <xf numFmtId="0" fontId="22" fillId="0" borderId="1" applyAlignment="1" pivotButton="0" quotePrefix="0" xfId="0">
      <alignment horizontal="center"/>
    </xf>
    <xf numFmtId="0" fontId="6" fillId="0" borderId="1" applyAlignment="1" pivotButton="0" quotePrefix="0" xfId="0">
      <alignment vertical="top"/>
    </xf>
    <xf numFmtId="0" fontId="22" fillId="0" borderId="1" applyAlignment="1" pivotButton="0" quotePrefix="0" xfId="0">
      <alignment vertical="top" wrapText="1"/>
    </xf>
    <xf numFmtId="0" fontId="2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omments/comment1.xml><?xml version="1.0" encoding="utf-8"?>
<comments xmlns="http://schemas.openxmlformats.org/spreadsheetml/2006/main">
  <authors>
    <author>Brought</author>
  </authors>
  <commentList>
    <comment ref="C8" authorId="0" shapeId="0">
      <text>
        <t>Average recurring revenue per paying customer per month.</t>
      </text>
    </comment>
    <comment ref="G8" authorId="0" shapeId="0">
      <text>
        <t>1 / monthly churn. Falls back to the payout horizon if churn is zero.</t>
      </text>
    </comment>
    <comment ref="C9" authorId="0" shapeId="0">
      <text>
        <t>Share of revenue left after cost to serve (hosting, support, payment fees).</t>
      </text>
    </comment>
    <comment ref="G9" authorId="0" shapeId="0">
      <text>
        <t>Months you actually pay commission: the smaller of horizon and lifetime. One-time pays once.</t>
      </text>
    </comment>
    <comment ref="C10" authorId="0" shapeId="0">
      <text>
        <t>Recurring = % of revenue every paid month. One-time = single payout per customer.</t>
      </text>
    </comment>
    <comment ref="G10" authorId="0" shapeId="0">
      <text>
        <t>Affiliate signups times trial-to-paid conversion.</t>
      </text>
    </comment>
    <comment ref="C11" authorId="0" shapeId="0">
      <text>
        <t>Headline rate paid to the affiliate. Used when type is Recurring.</t>
      </text>
    </comment>
    <comment ref="G11" authorId="0" shapeId="0">
      <text>
        <t>New paying customers times ARPU.</t>
      </text>
    </comment>
    <comment ref="C12" authorId="0" shapeId="0">
      <text>
        <t>Flat payout per converted customer. Used when type is One-time.</t>
      </text>
    </comment>
    <comment ref="G12" authorId="0" shapeId="0">
      <text>
        <t>Recurring: ARPU x rate x commissioned months. One-time: the bounty. Net of expected clawbacks.</t>
      </text>
    </comment>
    <comment ref="C13" authorId="0" shapeId="0">
      <text>
        <t>How many months you keep paying on a recurring deal. Use a large number for lifetime.</t>
      </text>
    </comment>
    <comment ref="G13" authorId="0" shapeId="0">
      <text>
        <t>Tooling and payout fees applied to commission.</t>
      </text>
    </comment>
    <comment ref="C14" authorId="0" shapeId="0">
      <text>
        <t>How long after a click a signup still credits the affiliate. Benchmark, not a cost input.</t>
      </text>
    </comment>
    <comment ref="G14" authorId="0" shapeId="0">
      <text>
        <t>Total acquisition cost per paying customer: commission plus fees, net of clawbacks.</t>
      </text>
    </comment>
    <comment ref="C15" authorId="0" shapeId="0">
      <text>
        <t>Free trials or leads the program sends you each month.</t>
      </text>
    </comment>
    <comment ref="G15" authorId="0" shapeId="0">
      <text>
        <t>New paying customers per month times commission per customer.</t>
      </text>
    </comment>
    <comment ref="C16" authorId="0" shapeId="0">
      <text>
        <t>Share of affiliate-driven signups that become paying customers.</t>
      </text>
    </comment>
    <comment ref="G16" authorId="0" shapeId="0">
      <text>
        <t>Monthly cost including platform and processing fees.</t>
      </text>
    </comment>
    <comment ref="C17" authorId="0" shapeId="0">
      <text>
        <t>Share of paying customers lost each month. Drives average lifetime.</t>
      </text>
    </comment>
    <comment ref="G17" authorId="0" shapeId="0">
      <text>
        <t>ARPU x gross margin x average lifetime. Profit-based, not revenue-based.</t>
      </text>
    </comment>
    <comment ref="C18" authorId="0" shapeId="0">
      <text>
        <t>Share of commissioned customers who refund and trigger a clawback.</t>
      </text>
    </comment>
    <comment ref="G18" authorId="0" shapeId="0">
      <text>
        <t>Lifetime gross profit minus blended CAC.</t>
      </text>
    </comment>
    <comment ref="C19" authorId="0" shapeId="0">
      <text>
        <t>Fees paid to your affiliate tooling and payment rails, as a share of commission.</t>
      </text>
    </comment>
    <comment ref="G19" authorId="0" shapeId="0">
      <text>
        <t>Lifetime value divided by acquisition cost. 3.0x or better is the common health bar.</t>
      </text>
    </comment>
    <comment ref="G20" authorId="0" shapeId="0">
      <text>
        <t>Months of gross profit needed to repay CAC. Under 12 months is comfortable.</t>
      </text>
    </comment>
    <comment ref="G21" authorId="0" shapeId="0">
      <text>
        <t>A sanity check: what share of a customer's first 12 months goes to the affiliate.</t>
      </text>
    </comment>
    <comment ref="G27" authorId="0" shapeId="0">
      <text>
        <t>The floor you want to clear. Edit to your own bar.</t>
      </text>
    </comment>
    <comment ref="G28" authorId="0" shapeId="0">
      <text>
        <t>LTV divided by your target ratio. Spend more than this and you breach the floor.</t>
      </text>
    </comment>
    <comment ref="G29" authorId="0" shapeId="0">
      <text>
        <t>The highest recurring rate that still clears your target LTV:CAC, given horizon and refunds.</t>
      </text>
    </comment>
    <comment ref="G30" authorId="0" shapeId="0">
      <text>
        <t>The highest flat bounty that still clears your target, net of clawbacks and fees.</t>
      </text>
    </comment>
    <comment ref="G31" authorId="0" shapeId="0">
      <text>
        <t>The recurring rate at which lifetime gross profit exactly equals CAC (LTV:CAC = 1).</t>
      </text>
    </comment>
    <comment ref="G32" authorId="0" shapeId="0">
      <text>
        <t>How much room you have between your current rate and the maximum safe rate.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tabColor rgb="001B2E8C"/>
    <outlinePr summaryBelow="1" summaryRight="1"/>
    <pageSetUpPr/>
  </sheetPr>
  <dimension ref="A2:H36"/>
  <sheetViews>
    <sheetView showGridLines="0" workbookViewId="0">
      <selection activeCell="A1" sqref="A1"/>
    </sheetView>
  </sheetViews>
  <sheetFormatPr baseColWidth="8" defaultRowHeight="15"/>
  <cols>
    <col width="2.5" customWidth="1" min="1" max="1"/>
    <col width="26" customWidth="1" min="2" max="2"/>
    <col width="20" customWidth="1" min="3" max="3"/>
    <col width="20" customWidth="1" min="4" max="4"/>
    <col width="20" customWidth="1" min="5" max="5"/>
    <col width="20" customWidth="1" min="6" max="6"/>
    <col width="20" customWidth="1" min="7" max="7"/>
    <col width="18" customWidth="1" min="8" max="8"/>
    <col width="2.5" customWidth="1" min="9" max="9"/>
  </cols>
  <sheetData>
    <row r="2" ht="16" customHeight="1">
      <c r="A2" s="1" t="inlineStr">
        <is>
          <t>BROUGHT  ·  FOUNDER TOOLKIT</t>
        </is>
      </c>
    </row>
    <row r="3" ht="30" customHeight="1">
      <c r="A3" s="2" t="inlineStr">
        <is>
          <t>Affiliate Commission &amp; ROI Calculator</t>
        </is>
      </c>
    </row>
    <row r="4" ht="18" customHeight="1">
      <c r="A4" s="3" t="inlineStr">
        <is>
          <t>A founder-to-founder model for pricing, stress-testing, and defending a SaaS affiliate or referral program.</t>
        </is>
      </c>
    </row>
    <row r="6" ht="16" customHeight="1">
      <c r="B6" s="4" t="inlineStr">
        <is>
          <t>This workbook turns the question every founder asks before launching a program into numbers you can defend: "If I pay affiliates X, do I still make money, and how fast?" It models commission cost, blended affiliate CAC, payback, LTV, and the maximum rate you can safely offer, then compares three scenarios and benchmarks your terms against 31 real SaaS programs.</t>
        </is>
      </c>
    </row>
    <row r="7"/>
    <row r="8"/>
    <row r="10" ht="20" customHeight="1">
      <c r="B10" s="5" t="inlineStr">
        <is>
          <t>WHAT IS IN THIS WORKBOOK</t>
        </is>
      </c>
      <c r="C10" s="6" t="n"/>
      <c r="D10" s="6" t="n"/>
      <c r="E10" s="6" t="n"/>
      <c r="F10" s="6" t="n"/>
      <c r="G10" s="6" t="n"/>
      <c r="H10" s="6" t="n"/>
    </row>
    <row r="11" ht="28" customHeight="1">
      <c r="B11" s="7" t="inlineStr">
        <is>
          <t>1 · Read me</t>
        </is>
      </c>
      <c r="C11" s="8" t="inlineStr">
        <is>
          <t>Orientation, how to use the model, assumptions, and glossary. You are here.</t>
        </is>
      </c>
      <c r="D11" s="9" t="n"/>
      <c r="E11" s="9" t="n"/>
      <c r="F11" s="9" t="n"/>
      <c r="G11" s="9" t="n"/>
      <c r="H11" s="9" t="n"/>
    </row>
    <row r="12" ht="28" customHeight="1">
      <c r="B12" s="7" t="inlineStr">
        <is>
          <t>2 · Calculator</t>
        </is>
      </c>
      <c r="C12" s="8" t="inlineStr">
        <is>
          <t>The core model. Enter your numbers in the blue cells; every black cell calculates itself.</t>
        </is>
      </c>
      <c r="D12" s="9" t="n"/>
      <c r="E12" s="9" t="n"/>
      <c r="F12" s="9" t="n"/>
      <c r="G12" s="9" t="n"/>
      <c r="H12" s="9" t="n"/>
    </row>
    <row r="13" ht="28" customHeight="1">
      <c r="B13" s="7" t="inlineStr">
        <is>
          <t>3 · Scenarios</t>
        </is>
      </c>
      <c r="C13" s="8" t="inlineStr">
        <is>
          <t>Conservative, Expected, and Aggressive side by side so you can see the range, not a point.</t>
        </is>
      </c>
      <c r="D13" s="9" t="n"/>
      <c r="E13" s="9" t="n"/>
      <c r="F13" s="9" t="n"/>
      <c r="G13" s="9" t="n"/>
      <c r="H13" s="9" t="n"/>
    </row>
    <row r="14" ht="28" customHeight="1">
      <c r="B14" s="7" t="inlineStr">
        <is>
          <t>4 · Benchmarks</t>
        </is>
      </c>
      <c r="C14" s="8" t="inlineStr">
        <is>
          <t>Typical commission rates and cookie windows by SaaS category, from 31 real programs.</t>
        </is>
      </c>
      <c r="D14" s="9" t="n"/>
      <c r="E14" s="9" t="n"/>
      <c r="F14" s="9" t="n"/>
      <c r="G14" s="9" t="n"/>
      <c r="H14" s="9" t="n"/>
    </row>
    <row r="15" ht="28" customHeight="1">
      <c r="B15" s="7" t="inlineStr">
        <is>
          <t>5 · Glossary &amp; method</t>
        </is>
      </c>
      <c r="C15" s="8" t="inlineStr">
        <is>
          <t>Plain-English definitions and the exact formula behind every calculated row.</t>
        </is>
      </c>
      <c r="D15" s="9" t="n"/>
      <c r="E15" s="9" t="n"/>
      <c r="F15" s="9" t="n"/>
      <c r="G15" s="9" t="n"/>
      <c r="H15" s="9" t="n"/>
    </row>
    <row r="18" ht="20" customHeight="1">
      <c r="B18" s="5" t="inlineStr">
        <is>
          <t>HOW TO USE IT</t>
        </is>
      </c>
      <c r="C18" s="6" t="n"/>
      <c r="D18" s="6" t="n"/>
      <c r="E18" s="6" t="n"/>
      <c r="F18" s="6" t="n"/>
      <c r="G18" s="6" t="n"/>
      <c r="H18" s="6" t="n"/>
    </row>
    <row r="19" ht="22" customHeight="1">
      <c r="B19" s="10" t="inlineStr">
        <is>
          <t>Step 1</t>
        </is>
      </c>
      <c r="C19" s="11" t="inlineStr">
        <is>
          <t>Open the Calculator tab. Fill in only the cells with blue text. These are your inputs.</t>
        </is>
      </c>
    </row>
    <row r="20" ht="22" customHeight="1">
      <c r="B20" s="10" t="inlineStr">
        <is>
          <t>Step 2</t>
        </is>
      </c>
      <c r="C20" s="11" t="inlineStr">
        <is>
          <t>Read the results panel on the right. It updates instantly as you type.</t>
        </is>
      </c>
    </row>
    <row r="21" ht="22" customHeight="1">
      <c r="B21" s="10" t="inlineStr">
        <is>
          <t>Step 3</t>
        </is>
      </c>
      <c r="C21" s="11" t="inlineStr">
        <is>
          <t>Watch the verdict cells. They flag whether your LTV:CAC, payback, and rate are healthy.</t>
        </is>
      </c>
    </row>
    <row r="22" ht="22" customHeight="1">
      <c r="B22" s="10" t="inlineStr">
        <is>
          <t>Step 4</t>
        </is>
      </c>
      <c r="C22" s="11" t="inlineStr">
        <is>
          <t>Move to Scenarios to pressure-test a cautious, a realistic, and an ambitious launch.</t>
        </is>
      </c>
    </row>
    <row r="23" ht="22" customHeight="1">
      <c r="B23" s="10" t="inlineStr">
        <is>
          <t>Step 5</t>
        </is>
      </c>
      <c r="C23" s="11" t="inlineStr">
        <is>
          <t>Cross-check your commission rate and cookie window against the Benchmarks tab before you commit.</t>
        </is>
      </c>
    </row>
    <row r="25" ht="20" customHeight="1">
      <c r="B25" s="5" t="inlineStr">
        <is>
          <t>READING THE COLORS</t>
        </is>
      </c>
      <c r="C25" s="6" t="n"/>
      <c r="D25" s="6" t="n"/>
      <c r="E25" s="6" t="n"/>
      <c r="F25" s="6" t="n"/>
      <c r="G25" s="6" t="n"/>
      <c r="H25" s="6" t="n"/>
    </row>
    <row r="26" ht="18" customHeight="1">
      <c r="B26" s="12" t="inlineStr">
        <is>
          <t>Blue text</t>
        </is>
      </c>
      <c r="C26" s="13" t="inlineStr">
        <is>
          <t>An input you control. Change these.</t>
        </is>
      </c>
    </row>
    <row r="27" ht="18" customHeight="1">
      <c r="B27" s="14" t="inlineStr">
        <is>
          <t>Black text</t>
        </is>
      </c>
      <c r="C27" s="13" t="inlineStr">
        <is>
          <t>A formula. Calculated for you. Do not overwrite.</t>
        </is>
      </c>
    </row>
    <row r="28" ht="18" customHeight="1">
      <c r="B28" s="15" t="inlineStr">
        <is>
          <t>Green text</t>
        </is>
      </c>
      <c r="C28" s="13" t="inlineStr">
        <is>
          <t>A value pulled from another tab in this workbook.</t>
        </is>
      </c>
    </row>
    <row r="29" ht="18" customHeight="1">
      <c r="B29" s="16" t="inlineStr">
        <is>
          <t>Yellow fill</t>
        </is>
      </c>
      <c r="C29" s="13" t="inlineStr">
        <is>
          <t>A headline assumption worth a second look.</t>
        </is>
      </c>
    </row>
    <row r="31">
      <c r="B31" s="17" t="inlineStr">
        <is>
          <t>How this model is opinionated: it treats commission as a true cost of acquisition and refuses to flatter a program. CAC includes commission paid across the entire payout horizon, not just month one. LTV is built on gross margin, not revenue, so the LTV:CAC you read here is the conservative, defensible one.</t>
        </is>
      </c>
    </row>
    <row r="32"/>
    <row r="33"/>
    <row r="35">
      <c r="B35" s="18" t="inlineStr">
        <is>
          <t>Built with Brought, affiliate and referral software for SaaS. Tracking, recurring and refund-aware commissions, approvals, payouts, and a partner portal in one place. Figures are a June 2026 snapshot; re-verify program terms before you publish yours.</t>
        </is>
      </c>
    </row>
    <row r="36"/>
  </sheetData>
  <mergeCells count="23">
    <mergeCell ref="B6:H8"/>
    <mergeCell ref="C22:H22"/>
    <mergeCell ref="C12:H12"/>
    <mergeCell ref="C21:H21"/>
    <mergeCell ref="C11:H11"/>
    <mergeCell ref="C27:H27"/>
    <mergeCell ref="C23:H23"/>
    <mergeCell ref="B25:H25"/>
    <mergeCell ref="A3:H3"/>
    <mergeCell ref="C19:H19"/>
    <mergeCell ref="B31:H33"/>
    <mergeCell ref="B18:H18"/>
    <mergeCell ref="C28:H28"/>
    <mergeCell ref="C13:H13"/>
    <mergeCell ref="A2:H2"/>
    <mergeCell ref="C15:H15"/>
    <mergeCell ref="A4:H4"/>
    <mergeCell ref="C14:H14"/>
    <mergeCell ref="B10:H10"/>
    <mergeCell ref="C26:H26"/>
    <mergeCell ref="C29:H29"/>
    <mergeCell ref="B35:H36"/>
    <mergeCell ref="C20:H20"/>
  </mergeCells>
  <pageMargins left="0.75" right="0.75" top="1" bottom="1" header="0.5" footer="0.5"/>
</worksheet>
</file>

<file path=xl/worksheets/sheet2.xml><?xml version="1.0" encoding="utf-8"?>
<worksheet xmlns="http://schemas.openxmlformats.org/spreadsheetml/2006/main">
  <sheetPr>
    <tabColor rgb="001B2E8C"/>
    <outlinePr summaryBelow="1" summaryRight="1"/>
    <pageSetUpPr/>
  </sheetPr>
  <dimension ref="A2:H40"/>
  <sheetViews>
    <sheetView showGridLines="0" workbookViewId="0">
      <selection activeCell="A1" sqref="A1"/>
    </sheetView>
  </sheetViews>
  <sheetFormatPr baseColWidth="8" defaultRowHeight="15"/>
  <cols>
    <col width="2.5" customWidth="1" min="1" max="1"/>
    <col width="34" customWidth="1" min="2" max="2"/>
    <col width="15" customWidth="1" min="3" max="3"/>
    <col width="11" customWidth="1" min="4" max="4"/>
    <col width="3" customWidth="1" min="5" max="5"/>
    <col width="34" customWidth="1" min="6" max="6"/>
    <col width="16" customWidth="1" min="7" max="7"/>
    <col width="15" customWidth="1" min="8" max="8"/>
    <col width="2.5" customWidth="1" min="9" max="9"/>
  </cols>
  <sheetData>
    <row r="2" ht="16" customHeight="1">
      <c r="A2" s="1" t="inlineStr">
        <is>
          <t>BROUGHT  ·  CORE MODEL</t>
        </is>
      </c>
    </row>
    <row r="3" ht="30" customHeight="1">
      <c r="A3" s="2" t="inlineStr">
        <is>
          <t>Commission &amp; ROI Calculator</t>
        </is>
      </c>
    </row>
    <row r="4" ht="18" customHeight="1">
      <c r="A4" s="3" t="inlineStr">
        <is>
          <t>Enter the blue cells on the left. The economics on the right recalculate as you type.</t>
        </is>
      </c>
    </row>
    <row r="6" ht="20" customHeight="1">
      <c r="B6" s="5" t="inlineStr">
        <is>
          <t>INPUTS  ·  YOUR PROGRAM</t>
        </is>
      </c>
      <c r="C6" s="6" t="n"/>
      <c r="D6" s="6" t="n"/>
      <c r="F6" s="5" t="inlineStr">
        <is>
          <t>RESULTS  ·  UNIT ECONOMICS</t>
        </is>
      </c>
      <c r="G6" s="6" t="n"/>
    </row>
    <row r="7">
      <c r="B7" s="19" t="inlineStr">
        <is>
          <t>Input</t>
        </is>
      </c>
      <c r="C7" s="20" t="inlineStr">
        <is>
          <t>Value</t>
        </is>
      </c>
      <c r="D7" s="20" t="inlineStr">
        <is>
          <t>Units</t>
        </is>
      </c>
      <c r="F7" s="19" t="inlineStr">
        <is>
          <t>Metric</t>
        </is>
      </c>
      <c r="G7" s="20" t="inlineStr">
        <is>
          <t>Value</t>
        </is>
      </c>
    </row>
    <row r="8" ht="20" customHeight="1">
      <c r="B8" s="21" t="inlineStr">
        <is>
          <t>Monthly subscription per customer (ARPU)</t>
        </is>
      </c>
      <c r="C8" s="22" t="n">
        <v>79</v>
      </c>
      <c r="D8" s="23" t="inlineStr">
        <is>
          <t>$/mo</t>
        </is>
      </c>
      <c r="F8" s="21" t="inlineStr">
        <is>
          <t>Average customer lifetime</t>
        </is>
      </c>
      <c r="G8" s="24">
        <f>IF(C17&lt;=0,C13,1/C17)</f>
        <v/>
      </c>
    </row>
    <row r="9" ht="20" customHeight="1">
      <c r="B9" s="21" t="inlineStr">
        <is>
          <t>Gross margin</t>
        </is>
      </c>
      <c r="C9" s="25" t="n">
        <v>0.8</v>
      </c>
      <c r="D9" s="23" t="inlineStr">
        <is>
          <t>%</t>
        </is>
      </c>
      <c r="F9" s="21" t="inlineStr">
        <is>
          <t>Commissioned months per customer</t>
        </is>
      </c>
      <c r="G9" s="26">
        <f>IF(C10="Recurring",MIN(C13,G8),1)</f>
        <v/>
      </c>
    </row>
    <row r="10" ht="20" customHeight="1">
      <c r="B10" s="21" t="inlineStr">
        <is>
          <t>Commission type</t>
        </is>
      </c>
      <c r="C10" s="27" t="inlineStr">
        <is>
          <t>Recurring</t>
        </is>
      </c>
      <c r="D10" s="23" t="inlineStr">
        <is>
          <t>—</t>
        </is>
      </c>
      <c r="F10" s="21" t="inlineStr">
        <is>
          <t>New paying customers per month</t>
        </is>
      </c>
      <c r="G10" s="26">
        <f>ROUND(C15*C16,1)</f>
        <v/>
      </c>
    </row>
    <row r="11" ht="20" customHeight="1">
      <c r="B11" s="21" t="inlineStr">
        <is>
          <t>Commission rate (of revenue)</t>
        </is>
      </c>
      <c r="C11" s="28" t="n">
        <v>0.3</v>
      </c>
      <c r="D11" s="23" t="inlineStr">
        <is>
          <t>%</t>
        </is>
      </c>
      <c r="F11" s="21" t="inlineStr">
        <is>
          <t>New affiliate MRR added / month</t>
        </is>
      </c>
      <c r="G11" s="29">
        <f>ROUND(G10*C8,0)</f>
        <v/>
      </c>
    </row>
    <row r="12" ht="20" customHeight="1">
      <c r="B12" s="21" t="inlineStr">
        <is>
          <t>One-time bounty per customer</t>
        </is>
      </c>
      <c r="C12" s="22" t="n">
        <v>150</v>
      </c>
      <c r="D12" s="23" t="inlineStr">
        <is>
          <t>$</t>
        </is>
      </c>
      <c r="F12" s="30" t="inlineStr">
        <is>
          <t>Commission per customer (lifetime of deal)</t>
        </is>
      </c>
      <c r="G12" s="31">
        <f>IF(C10="Recurring",C8*C11*G9,C12)*(1-C18)</f>
        <v/>
      </c>
    </row>
    <row r="13" ht="20" customHeight="1">
      <c r="B13" s="21" t="inlineStr">
        <is>
          <t>Commission payout horizon</t>
        </is>
      </c>
      <c r="C13" s="32" t="n">
        <v>12</v>
      </c>
      <c r="D13" s="23" t="inlineStr">
        <is>
          <t>months</t>
        </is>
      </c>
      <c r="F13" s="21" t="inlineStr">
        <is>
          <t>Platform &amp; processing fee per customer</t>
        </is>
      </c>
      <c r="G13" s="29">
        <f>G12*C19</f>
        <v/>
      </c>
    </row>
    <row r="14" ht="24" customHeight="1">
      <c r="B14" s="21" t="inlineStr">
        <is>
          <t>Cookie / attribution window</t>
        </is>
      </c>
      <c r="C14" s="33" t="n">
        <v>90</v>
      </c>
      <c r="D14" s="23" t="inlineStr">
        <is>
          <t>days</t>
        </is>
      </c>
      <c r="F14" s="34" t="inlineStr">
        <is>
          <t>Blended affiliate CAC</t>
        </is>
      </c>
      <c r="G14" s="35">
        <f>G12+G13</f>
        <v/>
      </c>
    </row>
    <row r="15" ht="20" customHeight="1">
      <c r="B15" s="21" t="inlineStr">
        <is>
          <t>Monthly affiliate-driven signups</t>
        </is>
      </c>
      <c r="C15" s="36" t="n">
        <v>60</v>
      </c>
      <c r="D15" s="23" t="inlineStr">
        <is>
          <t>signups</t>
        </is>
      </c>
      <c r="F15" s="21" t="inlineStr">
        <is>
          <t>Monthly commission cost (run-rate)</t>
        </is>
      </c>
      <c r="G15" s="29">
        <f>ROUND(G10*G12,0)</f>
        <v/>
      </c>
    </row>
    <row r="16" ht="20" customHeight="1">
      <c r="B16" s="21" t="inlineStr">
        <is>
          <t>Trial-to-paid conversion</t>
        </is>
      </c>
      <c r="C16" s="25" t="n">
        <v>0.25</v>
      </c>
      <c r="D16" s="23" t="inlineStr">
        <is>
          <t>%</t>
        </is>
      </c>
      <c r="F16" s="30" t="inlineStr">
        <is>
          <t>Total monthly program cost</t>
        </is>
      </c>
      <c r="G16" s="31">
        <f>ROUND(G10*G14,0)</f>
        <v/>
      </c>
    </row>
    <row r="17" ht="24" customHeight="1">
      <c r="B17" s="21" t="inlineStr">
        <is>
          <t>Monthly churn (logo)</t>
        </is>
      </c>
      <c r="C17" s="25" t="n">
        <v>0.04</v>
      </c>
      <c r="D17" s="23" t="inlineStr">
        <is>
          <t>%</t>
        </is>
      </c>
      <c r="F17" s="34" t="inlineStr">
        <is>
          <t>Customer LTV (gross-profit basis)</t>
        </is>
      </c>
      <c r="G17" s="35">
        <f>ROUND(C8*C9*G8,0)</f>
        <v/>
      </c>
    </row>
    <row r="18" ht="20" customHeight="1">
      <c r="B18" s="21" t="inlineStr">
        <is>
          <t>Refund / clawback rate</t>
        </is>
      </c>
      <c r="C18" s="25" t="n">
        <v>0.05</v>
      </c>
      <c r="D18" s="23" t="inlineStr">
        <is>
          <t>%</t>
        </is>
      </c>
      <c r="F18" s="21" t="inlineStr">
        <is>
          <t>Gross profit after commission / customer</t>
        </is>
      </c>
      <c r="G18" s="29">
        <f>G17-G14</f>
        <v/>
      </c>
    </row>
    <row r="19" ht="24" customHeight="1">
      <c r="B19" s="21" t="inlineStr">
        <is>
          <t>Platform &amp; processing fee on payouts</t>
        </is>
      </c>
      <c r="C19" s="25" t="n">
        <v>0.03</v>
      </c>
      <c r="D19" s="23" t="inlineStr">
        <is>
          <t>%</t>
        </is>
      </c>
      <c r="F19" s="34" t="inlineStr">
        <is>
          <t>LTV : CAC</t>
        </is>
      </c>
      <c r="G19" s="37">
        <f>IF(G14&lt;=0,0,G17/G14)</f>
        <v/>
      </c>
    </row>
    <row r="20" ht="24" customHeight="1">
      <c r="F20" s="34" t="inlineStr">
        <is>
          <t>CAC payback period</t>
        </is>
      </c>
      <c r="G20" s="38">
        <f>IF(C8*C9&lt;=0,0,G14/(C8*C9))</f>
        <v/>
      </c>
    </row>
    <row r="21" ht="20" customHeight="1">
      <c r="B21" s="39" t="inlineStr">
        <is>
          <t>Lifetime tip: for true lifetime recurring, set the payout horizon to 600 (50 years).</t>
        </is>
      </c>
      <c r="F21" s="21" t="inlineStr">
        <is>
          <t>Commission as % of first-year revenue</t>
        </is>
      </c>
      <c r="G21" s="40">
        <f>IF(C8=0,0,G12/(C8*MIN(12,G8)))</f>
        <v/>
      </c>
    </row>
    <row r="26" ht="20" customHeight="1">
      <c r="F26" s="5" t="inlineStr">
        <is>
          <t>GUARDRAILS  ·  WHAT IS SAFE</t>
        </is>
      </c>
      <c r="G26" s="6" t="n"/>
    </row>
    <row r="27" ht="20" customHeight="1">
      <c r="F27" s="21" t="inlineStr">
        <is>
          <t>Target minimum LTV : CAC</t>
        </is>
      </c>
      <c r="G27" s="41">
        <f>3</f>
        <v/>
      </c>
    </row>
    <row r="28" ht="20" customHeight="1">
      <c r="F28" s="21" t="inlineStr">
        <is>
          <t>Max safe CAC at target ratio</t>
        </is>
      </c>
      <c r="G28" s="29">
        <f>G17/G27</f>
        <v/>
      </c>
    </row>
    <row r="29" ht="20" customHeight="1">
      <c r="F29" s="21" t="inlineStr">
        <is>
          <t>Max safe recurring commission rate</t>
        </is>
      </c>
      <c r="G29" s="40">
        <f>IF(C10="One-time","n/a (use bounty)",IFERROR(G28/(C8*G9*(1-C18)*(1+C19)),0))</f>
        <v/>
      </c>
    </row>
    <row r="30" ht="20" customHeight="1">
      <c r="F30" s="21" t="inlineStr">
        <is>
          <t>Max safe one-time bounty</t>
        </is>
      </c>
      <c r="G30" s="29">
        <f>IF(C10="Recurring","n/a (use rate)",IFERROR(G28/((1-C18)*(1+C19)),0))</f>
        <v/>
      </c>
    </row>
    <row r="31" ht="20" customHeight="1">
      <c r="F31" s="21" t="inlineStr">
        <is>
          <t>Break-even commission rate (zero profit)</t>
        </is>
      </c>
      <c r="G31" s="40">
        <f>IF(C10="One-time","n/a",IFERROR((C8*C9*G8)/(C8*G9*(1-C18)*(1+C19)),0))</f>
        <v/>
      </c>
    </row>
    <row r="32" ht="20" customHeight="1">
      <c r="F32" s="30" t="inlineStr">
        <is>
          <t>Rate headroom vs. your current rate</t>
        </is>
      </c>
      <c r="G32" s="42">
        <f>IF(C10="One-time","n/a",G29-C11)</f>
        <v/>
      </c>
    </row>
    <row r="35" ht="20" customHeight="1">
      <c r="F35" s="5" t="inlineStr">
        <is>
          <t>VERDICT</t>
        </is>
      </c>
      <c r="G35" s="6" t="n"/>
    </row>
    <row r="36" ht="30" customHeight="1">
      <c r="F36" s="43">
        <f>IF(G19&gt;=3,"Healthy. Your LTV:CAC clears 3.0x.",IF(G19&gt;=2,"Workable. Between 2x and 3x. Tighten churn or rate.","Caution. Below 2x. This program loses money or runs too thin."))</f>
        <v/>
      </c>
    </row>
    <row r="37" ht="30" customHeight="1">
      <c r="F37" s="44">
        <f>IF(G20&lt;=12,"Payback under 12 months. Comfortable.",IF(G20&lt;=18,"Payback 12-18 months. Watch cash.","Payback over 18 months. Cash-heavy; consider a one-time bounty."))</f>
        <v/>
      </c>
    </row>
    <row r="39">
      <c r="F39" s="45" t="inlineStr">
        <is>
          <t>Mentioned once, lightly: Brought automates the refund-aware commission and payout math modeled here.</t>
        </is>
      </c>
    </row>
    <row r="40"/>
  </sheetData>
  <mergeCells count="11">
    <mergeCell ref="A4:H4"/>
    <mergeCell ref="F37:G37"/>
    <mergeCell ref="A3:H3"/>
    <mergeCell ref="F39:G40"/>
    <mergeCell ref="A2:H2"/>
    <mergeCell ref="F6:G6"/>
    <mergeCell ref="F36:G36"/>
    <mergeCell ref="B21:D21"/>
    <mergeCell ref="F26:G26"/>
    <mergeCell ref="B6:D6"/>
    <mergeCell ref="F35:G35"/>
  </mergeCells>
  <dataValidations count="1">
    <dataValidation sqref="C10" showDropDown="0" showInputMessage="0" showErrorMessage="0" allowBlank="0" type="list">
      <formula1>"Recurring,One-time"</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tabColor rgb="001B2E8C"/>
    <outlinePr summaryBelow="1" summaryRight="1"/>
    <pageSetUpPr/>
  </sheetPr>
  <dimension ref="A2:G31"/>
  <sheetViews>
    <sheetView showGridLines="0" workbookViewId="0">
      <selection activeCell="A1" sqref="A1"/>
    </sheetView>
  </sheetViews>
  <sheetFormatPr baseColWidth="8" defaultRowHeight="15"/>
  <cols>
    <col width="2.5" customWidth="1" min="1" max="1"/>
    <col width="36" customWidth="1" min="2" max="2"/>
    <col width="16" customWidth="1" min="3" max="3"/>
    <col width="16" customWidth="1" min="4" max="4"/>
    <col width="16" customWidth="1" min="5" max="5"/>
    <col width="3" customWidth="1" min="6" max="6"/>
    <col width="40" customWidth="1" min="7" max="7"/>
    <col width="2.5" customWidth="1" min="8" max="8"/>
  </cols>
  <sheetData>
    <row r="2" ht="16" customHeight="1">
      <c r="A2" s="1" t="inlineStr">
        <is>
          <t>BROUGHT  ·  STRESS TEST</t>
        </is>
      </c>
    </row>
    <row r="3" ht="30" customHeight="1">
      <c r="A3" s="2" t="inlineStr">
        <is>
          <t>Scenario Comparison</t>
        </is>
      </c>
    </row>
    <row r="4" ht="18" customHeight="1">
      <c r="A4" s="3" t="inlineStr">
        <is>
          <t>The same model under a cautious, a realistic, and an ambitious set of assumptions.</t>
        </is>
      </c>
    </row>
    <row r="6" ht="20" customHeight="1">
      <c r="B6" s="5" t="inlineStr">
        <is>
          <t>INPUTS BY SCENARIO</t>
        </is>
      </c>
      <c r="C6" s="6" t="n"/>
      <c r="D6" s="6" t="n"/>
      <c r="E6" s="6" t="n"/>
      <c r="G6" s="5" t="inlineStr">
        <is>
          <t>HOW TO READ THIS</t>
        </is>
      </c>
    </row>
    <row r="7" ht="16" customHeight="1">
      <c r="B7" s="19" t="inlineStr">
        <is>
          <t>Assumption</t>
        </is>
      </c>
      <c r="C7" s="20" t="inlineStr">
        <is>
          <t>Conservative</t>
        </is>
      </c>
      <c r="D7" s="20" t="inlineStr">
        <is>
          <t>Expected</t>
        </is>
      </c>
      <c r="E7" s="20" t="inlineStr">
        <is>
          <t>Aggressive</t>
        </is>
      </c>
      <c r="G7" s="46" t="inlineStr">
        <is>
          <t>Conservative assumes weaker conversion, higher churn, and a leaner rate. If the program survives here, it is robust.</t>
        </is>
      </c>
    </row>
    <row r="8" ht="19" customHeight="1">
      <c r="B8" s="21" t="inlineStr">
        <is>
          <t>Monthly ARPU</t>
        </is>
      </c>
      <c r="C8" s="22" t="n">
        <v>59</v>
      </c>
      <c r="D8" s="22" t="n">
        <v>79</v>
      </c>
      <c r="E8" s="22" t="n">
        <v>99</v>
      </c>
    </row>
    <row r="9" ht="19" customHeight="1">
      <c r="B9" s="21" t="inlineStr">
        <is>
          <t>Gross margin</t>
        </is>
      </c>
      <c r="C9" s="25" t="n">
        <v>0.75</v>
      </c>
      <c r="D9" s="25" t="n">
        <v>0.8</v>
      </c>
      <c r="E9" s="25" t="n">
        <v>0.85</v>
      </c>
    </row>
    <row r="10" ht="16" customHeight="1">
      <c r="B10" s="21" t="inlineStr">
        <is>
          <t>Commission rate (recurring)</t>
        </is>
      </c>
      <c r="C10" s="25" t="n">
        <v>0.2</v>
      </c>
      <c r="D10" s="25" t="n">
        <v>0.3</v>
      </c>
      <c r="E10" s="25" t="n">
        <v>0.4</v>
      </c>
      <c r="G10" s="46" t="inlineStr">
        <is>
          <t>Expected mirrors the Calculator defaults: a typical 30% recurring, 90-day-class program.</t>
        </is>
      </c>
    </row>
    <row r="11" ht="19" customHeight="1">
      <c r="B11" s="21" t="inlineStr">
        <is>
          <t>Commission payout horizon (mo)</t>
        </is>
      </c>
      <c r="C11" s="32" t="n">
        <v>12</v>
      </c>
      <c r="D11" s="32" t="n">
        <v>12</v>
      </c>
      <c r="E11" s="32" t="n">
        <v>24</v>
      </c>
    </row>
    <row r="12" ht="19" customHeight="1">
      <c r="B12" s="21" t="inlineStr">
        <is>
          <t>Monthly affiliate signups</t>
        </is>
      </c>
      <c r="C12" s="36" t="n">
        <v>30</v>
      </c>
      <c r="D12" s="36" t="n">
        <v>60</v>
      </c>
      <c r="E12" s="36" t="n">
        <v>120</v>
      </c>
    </row>
    <row r="13" ht="16" customHeight="1">
      <c r="B13" s="21" t="inlineStr">
        <is>
          <t>Trial-to-paid conversion</t>
        </is>
      </c>
      <c r="C13" s="25" t="n">
        <v>0.18</v>
      </c>
      <c r="D13" s="25" t="n">
        <v>0.25</v>
      </c>
      <c r="E13" s="25" t="n">
        <v>0.33</v>
      </c>
      <c r="G13" s="46" t="inlineStr">
        <is>
          <t>Aggressive bets on premium ARPU, low churn, and a 40% rate over a longer horizon to win top affiliates.</t>
        </is>
      </c>
    </row>
    <row r="14" ht="19" customHeight="1">
      <c r="B14" s="21" t="inlineStr">
        <is>
          <t>Monthly churn</t>
        </is>
      </c>
      <c r="C14" s="25" t="n">
        <v>0.06</v>
      </c>
      <c r="D14" s="25" t="n">
        <v>0.04</v>
      </c>
      <c r="E14" s="25" t="n">
        <v>0.025</v>
      </c>
    </row>
    <row r="15" ht="19" customHeight="1">
      <c r="B15" s="21" t="inlineStr">
        <is>
          <t>Refund / clawback rate</t>
        </is>
      </c>
      <c r="C15" s="25" t="n">
        <v>0.08</v>
      </c>
      <c r="D15" s="25" t="n">
        <v>0.05</v>
      </c>
      <c r="E15" s="25" t="n">
        <v>0.03</v>
      </c>
    </row>
    <row r="16" ht="16" customHeight="1">
      <c r="B16" s="21" t="inlineStr">
        <is>
          <t>Platform &amp; processing fee</t>
        </is>
      </c>
      <c r="C16" s="25" t="n">
        <v>0.04</v>
      </c>
      <c r="D16" s="25" t="n">
        <v>0.03</v>
      </c>
      <c r="E16" s="25" t="n">
        <v>0.02</v>
      </c>
      <c r="G16" s="46" t="inlineStr">
        <is>
          <t>Read down the LTV:CAC and payback rows first. A program that only works in the Aggressive column is a bet, not a plan.</t>
        </is>
      </c>
    </row>
    <row r="17"/>
    <row r="18" ht="20" customHeight="1">
      <c r="B18" s="5" t="inlineStr">
        <is>
          <t>RESULTS BY SCENARIO</t>
        </is>
      </c>
      <c r="C18" s="6" t="n"/>
      <c r="D18" s="6" t="n"/>
      <c r="E18" s="6" t="n"/>
    </row>
    <row r="19" ht="16" customHeight="1">
      <c r="B19" s="19" t="inlineStr">
        <is>
          <t>Metric</t>
        </is>
      </c>
      <c r="C19" s="20" t="inlineStr">
        <is>
          <t>Conservative</t>
        </is>
      </c>
      <c r="D19" s="20" t="inlineStr">
        <is>
          <t>Expected</t>
        </is>
      </c>
      <c r="E19" s="20" t="inlineStr">
        <is>
          <t>Aggressive</t>
        </is>
      </c>
      <c r="G19" s="46" t="inlineStr">
        <is>
          <t>The Max safe rate row tells you how much rate headroom each scenario leaves before you breach a 3.0x floor.</t>
        </is>
      </c>
    </row>
    <row r="20" ht="19" customHeight="1">
      <c r="B20" s="21" t="inlineStr">
        <is>
          <t>Average customer lifetime</t>
        </is>
      </c>
      <c r="C20" s="24">
        <f>IF(C14&lt;=0,C11,1/C14)</f>
        <v/>
      </c>
      <c r="D20" s="24">
        <f>IF(D14&lt;=0,D11,1/D14)</f>
        <v/>
      </c>
      <c r="E20" s="24">
        <f>IF(E14&lt;=0,E11,1/E14)</f>
        <v/>
      </c>
    </row>
    <row r="21" ht="19" customHeight="1">
      <c r="B21" s="21" t="inlineStr">
        <is>
          <t>New paying customers / month</t>
        </is>
      </c>
      <c r="C21" s="26">
        <f>(C12*C13)</f>
        <v/>
      </c>
      <c r="D21" s="26">
        <f>(D12*D13)</f>
        <v/>
      </c>
      <c r="E21" s="26">
        <f>(E12*E13)</f>
        <v/>
      </c>
    </row>
    <row r="22" ht="19" customHeight="1">
      <c r="B22" s="47" t="inlineStr">
        <is>
          <t>Blended affiliate CAC</t>
        </is>
      </c>
      <c r="C22" s="48">
        <f>((C8*C10*MIN(C11,IF(C14&lt;=0,C11,1/C14))*(1-C15))*(1+C16))</f>
        <v/>
      </c>
      <c r="D22" s="48">
        <f>((D8*D10*MIN(D11,IF(D14&lt;=0,D11,1/D14))*(1-D15))*(1+D16))</f>
        <v/>
      </c>
      <c r="E22" s="48">
        <f>((E8*E10*MIN(E11,IF(E14&lt;=0,E11,1/E14))*(1-E15))*(1+E16))</f>
        <v/>
      </c>
    </row>
    <row r="23" ht="19" customHeight="1">
      <c r="B23" s="21" t="inlineStr">
        <is>
          <t>Monthly commission cost</t>
        </is>
      </c>
      <c r="C23" s="29">
        <f>ROUND((C12*C13)*(C8*C10*MIN(C11,IF(C14&lt;=0,C11,1/C14))*(1-C15)),0)</f>
        <v/>
      </c>
      <c r="D23" s="29">
        <f>ROUND((D12*D13)*(D8*D10*MIN(D11,IF(D14&lt;=0,D11,1/D14))*(1-D15)),0)</f>
        <v/>
      </c>
      <c r="E23" s="29">
        <f>ROUND((E12*E13)*(E8*E10*MIN(E11,IF(E14&lt;=0,E11,1/E14))*(1-E15)),0)</f>
        <v/>
      </c>
    </row>
    <row r="24" ht="19" customHeight="1">
      <c r="B24" s="21" t="inlineStr">
        <is>
          <t>Total monthly program cost</t>
        </is>
      </c>
      <c r="C24" s="29">
        <f>ROUND((C12*C13)*((C8*C10*MIN(C11,IF(C14&lt;=0,C11,1/C14))*(1-C15))*(1+C16)),0)</f>
        <v/>
      </c>
      <c r="D24" s="29">
        <f>ROUND((D12*D13)*((D8*D10*MIN(D11,IF(D14&lt;=0,D11,1/D14))*(1-D15))*(1+D16)),0)</f>
        <v/>
      </c>
      <c r="E24" s="29">
        <f>ROUND((E12*E13)*((E8*E10*MIN(E11,IF(E14&lt;=0,E11,1/E14))*(1-E15))*(1+E16)),0)</f>
        <v/>
      </c>
    </row>
    <row r="25" ht="19" customHeight="1">
      <c r="B25" s="47" t="inlineStr">
        <is>
          <t>Customer LTV (gross profit)</t>
        </is>
      </c>
      <c r="C25" s="48">
        <f>ROUND((C8*C9*(IF(C14&lt;=0,C11,1/C14))),0)</f>
        <v/>
      </c>
      <c r="D25" s="48">
        <f>ROUND((D8*D9*(IF(D14&lt;=0,D11,1/D14))),0)</f>
        <v/>
      </c>
      <c r="E25" s="48">
        <f>ROUND((E8*E9*(IF(E14&lt;=0,E11,1/E14))),0)</f>
        <v/>
      </c>
    </row>
    <row r="26" ht="19" customHeight="1">
      <c r="B26" s="21" t="inlineStr">
        <is>
          <t>Gross profit after commission / cust.</t>
        </is>
      </c>
      <c r="C26" s="29">
        <f>ROUND((C8*C9*(IF(C14&lt;=0,C11,1/C14)))-((C8*C10*MIN(C11,IF(C14&lt;=0,C11,1/C14))*(1-C15))*(1+C16)),0)</f>
        <v/>
      </c>
      <c r="D26" s="29">
        <f>ROUND((D8*D9*(IF(D14&lt;=0,D11,1/D14)))-((D8*D10*MIN(D11,IF(D14&lt;=0,D11,1/D14))*(1-D15))*(1+D16)),0)</f>
        <v/>
      </c>
      <c r="E26" s="29">
        <f>ROUND((E8*E9*(IF(E14&lt;=0,E11,1/E14)))-((E8*E10*MIN(E11,IF(E14&lt;=0,E11,1/E14))*(1-E15))*(1+E16)),0)</f>
        <v/>
      </c>
    </row>
    <row r="27" ht="19" customHeight="1">
      <c r="B27" s="47" t="inlineStr">
        <is>
          <t>LTV : CAC</t>
        </is>
      </c>
      <c r="C27" s="49">
        <f>IF(((C8*C10*MIN(C11,IF(C14&lt;=0,C11,1/C14))*(1-C15))*(1+C16))&lt;=0,0,((C8*C9*(IF(C14&lt;=0,C11,1/C14))))/(((C8*C10*MIN(C11,IF(C14&lt;=0,C11,1/C14))*(1-C15))*(1+C16))))</f>
        <v/>
      </c>
      <c r="D27" s="49">
        <f>IF(((D8*D10*MIN(D11,IF(D14&lt;=0,D11,1/D14))*(1-D15))*(1+D16))&lt;=0,0,((D8*D9*(IF(D14&lt;=0,D11,1/D14))))/(((D8*D10*MIN(D11,IF(D14&lt;=0,D11,1/D14))*(1-D15))*(1+D16))))</f>
        <v/>
      </c>
      <c r="E27" s="49">
        <f>IF(((E8*E10*MIN(E11,IF(E14&lt;=0,E11,1/E14))*(1-E15))*(1+E16))&lt;=0,0,((E8*E9*(IF(E14&lt;=0,E11,1/E14))))/(((E8*E10*MIN(E11,IF(E14&lt;=0,E11,1/E14))*(1-E15))*(1+E16))))</f>
        <v/>
      </c>
    </row>
    <row r="28" ht="19" customHeight="1">
      <c r="B28" s="47" t="inlineStr">
        <is>
          <t>CAC payback period</t>
        </is>
      </c>
      <c r="C28" s="50">
        <f>IF(C8*C9&lt;=0,0,(((C8*C10*MIN(C11,IF(C14&lt;=0,C11,1/C14))*(1-C15))*(1+C16)))/(C8*C9))</f>
        <v/>
      </c>
      <c r="D28" s="50">
        <f>IF(D8*D9&lt;=0,0,(((D8*D10*MIN(D11,IF(D14&lt;=0,D11,1/D14))*(1-D15))*(1+D16)))/(D8*D9))</f>
        <v/>
      </c>
      <c r="E28" s="50">
        <f>IF(E8*E9&lt;=0,0,(((E8*E10*MIN(E11,IF(E14&lt;=0,E11,1/E14))*(1-E15))*(1+E16)))/(E8*E9))</f>
        <v/>
      </c>
    </row>
    <row r="29" ht="19" customHeight="1">
      <c r="B29" s="21" t="inlineStr">
        <is>
          <t>Max safe rate @ 3.0x</t>
        </is>
      </c>
      <c r="C29" s="40">
        <f>IFERROR((((C8*C9*(IF(C14&lt;=0,C11,1/C14))))/3)/(C8*MIN(C11,IF(C14&lt;=0,C11,1/C14))*(1-C15)*(1+C16)),0)</f>
        <v/>
      </c>
      <c r="D29" s="40">
        <f>IFERROR((((D8*D9*(IF(D14&lt;=0,D11,1/D14))))/3)/(D8*MIN(D11,IF(D14&lt;=0,D11,1/D14))*(1-D15)*(1+D16)),0)</f>
        <v/>
      </c>
      <c r="E29" s="40">
        <f>IFERROR((((E8*E9*(IF(E14&lt;=0,E11,1/E14))))/3)/(E8*MIN(E11,IF(E14&lt;=0,E11,1/E14))*(1-E15)*(1+E16)),0)</f>
        <v/>
      </c>
    </row>
    <row r="31" ht="22" customHeight="1">
      <c r="B31" s="51" t="inlineStr">
        <is>
          <t>Verdict</t>
        </is>
      </c>
      <c r="C31" s="52">
        <f>IF(C27&gt;=3,"Healthy",IF(C27&gt;=2,"Workable","Caution"))</f>
        <v/>
      </c>
      <c r="D31" s="52">
        <f>IF(D27&gt;=3,"Healthy",IF(D27&gt;=2,"Workable","Caution"))</f>
        <v/>
      </c>
      <c r="E31" s="52">
        <f>IF(E27&gt;=3,"Healthy",IF(E27&gt;=2,"Workable","Caution"))</f>
        <v/>
      </c>
    </row>
  </sheetData>
  <mergeCells count="12">
    <mergeCell ref="B18:E18"/>
    <mergeCell ref="A3:G3"/>
    <mergeCell ref="B6:E6"/>
    <mergeCell ref="A4:G4"/>
    <mergeCell ref="G7"/>
    <mergeCell ref="G13:G14"/>
    <mergeCell ref="G7:G8"/>
    <mergeCell ref="A2:G2"/>
    <mergeCell ref="G10:G11"/>
    <mergeCell ref="G19:G20"/>
    <mergeCell ref="G16:G17"/>
    <mergeCell ref="G6"/>
  </mergeCells>
  <pageMargins left="0.75" right="0.75" top="1" bottom="1" header="0.5" footer="0.5"/>
</worksheet>
</file>

<file path=xl/worksheets/sheet4.xml><?xml version="1.0" encoding="utf-8"?>
<worksheet xmlns="http://schemas.openxmlformats.org/spreadsheetml/2006/main">
  <sheetPr>
    <tabColor rgb="001B2E8C"/>
    <outlinePr summaryBelow="1" summaryRight="1"/>
    <pageSetUpPr/>
  </sheetPr>
  <dimension ref="A2:H42"/>
  <sheetViews>
    <sheetView showGridLines="0" workbookViewId="0">
      <selection activeCell="A1" sqref="A1"/>
    </sheetView>
  </sheetViews>
  <sheetFormatPr baseColWidth="8" defaultRowHeight="15"/>
  <cols>
    <col width="2.5" customWidth="1" min="1" max="1"/>
    <col width="26" customWidth="1" min="2" max="2"/>
    <col width="18" customWidth="1" min="3" max="3"/>
    <col width="15" customWidth="1" min="4" max="4"/>
    <col width="15" customWidth="1" min="5" max="5"/>
    <col width="15" customWidth="1" min="6" max="6"/>
    <col width="15" customWidth="1" min="7" max="7"/>
    <col width="15" customWidth="1" min="8" max="8"/>
    <col width="2.5" customWidth="1" min="9" max="9"/>
  </cols>
  <sheetData>
    <row r="2" ht="16" customHeight="1">
      <c r="A2" s="1" t="inlineStr">
        <is>
          <t>BROUGHT  ·  REFERENCE</t>
        </is>
      </c>
    </row>
    <row r="3" ht="30" customHeight="1">
      <c r="A3" s="2" t="inlineStr">
        <is>
          <t>Commission Benchmarks by Category</t>
        </is>
      </c>
    </row>
    <row r="4" ht="18" customHeight="1">
      <c r="A4" s="3" t="inlineStr">
        <is>
          <t>Typical rates and cookie windows from 31 real SaaS affiliate and referral programs, June 2026.</t>
        </is>
      </c>
    </row>
    <row r="6" ht="20" customHeight="1">
      <c r="B6" s="5" t="inlineStr">
        <is>
          <t>TYPICAL TERMS BY CATEGORY</t>
        </is>
      </c>
      <c r="C6" s="6" t="n"/>
      <c r="D6" s="6" t="n"/>
      <c r="E6" s="6" t="n"/>
      <c r="F6" s="6" t="n"/>
      <c r="G6" s="6" t="n"/>
      <c r="H6" s="6" t="n"/>
    </row>
    <row r="7" ht="30" customHeight="1">
      <c r="B7" s="53" t="inlineStr">
        <is>
          <t>Category</t>
        </is>
      </c>
      <c r="C7" s="53" t="inlineStr">
        <is>
          <t>Common model</t>
        </is>
      </c>
      <c r="D7" s="53" t="inlineStr">
        <is>
          <t>Typical recurring rate</t>
        </is>
      </c>
      <c r="E7" s="53" t="inlineStr">
        <is>
          <t>Premium band</t>
        </is>
      </c>
      <c r="F7" s="53" t="inlineStr">
        <is>
          <t>Modal cookie</t>
        </is>
      </c>
      <c r="G7" s="53" t="inlineStr">
        <is>
          <t>Duration cap</t>
        </is>
      </c>
      <c r="H7" s="53" t="inlineStr">
        <is>
          <t>Programs sampled</t>
        </is>
      </c>
    </row>
    <row r="8" ht="30" customHeight="1">
      <c r="B8" s="54" t="inlineStr">
        <is>
          <t>Email &amp; marketing automation</t>
        </is>
      </c>
      <c r="C8" s="55" t="inlineStr">
        <is>
          <t>Recurring</t>
        </is>
      </c>
      <c r="D8" s="55" t="inlineStr">
        <is>
          <t>20% - 30%</t>
        </is>
      </c>
      <c r="E8" s="55" t="inlineStr">
        <is>
          <t>up to 33%</t>
        </is>
      </c>
      <c r="F8" s="55" t="inlineStr">
        <is>
          <t>90 days</t>
        </is>
      </c>
      <c r="G8" s="55" t="inlineStr">
        <is>
          <t>12 months</t>
        </is>
      </c>
      <c r="H8" s="56" t="inlineStr">
        <is>
          <t>ActiveCampaign, GetResponse, Moosend, Brevo, Tidio</t>
        </is>
      </c>
    </row>
    <row r="9" ht="30" customHeight="1">
      <c r="B9" s="57" t="inlineStr">
        <is>
          <t>CRM</t>
        </is>
      </c>
      <c r="C9" s="58" t="inlineStr">
        <is>
          <t>Recurring</t>
        </is>
      </c>
      <c r="D9" s="58" t="inlineStr">
        <is>
          <t>20% - 33%</t>
        </is>
      </c>
      <c r="E9" s="58" t="inlineStr">
        <is>
          <t>—</t>
        </is>
      </c>
      <c r="F9" s="58" t="inlineStr">
        <is>
          <t>90 - 180 days</t>
        </is>
      </c>
      <c r="G9" s="58" t="inlineStr">
        <is>
          <t>12 months</t>
        </is>
      </c>
      <c r="H9" s="59" t="inlineStr">
        <is>
          <t>HubSpot, Pipedrive</t>
        </is>
      </c>
    </row>
    <row r="10" ht="30" customHeight="1">
      <c r="B10" s="54" t="inlineStr">
        <is>
          <t>No-code &amp; web</t>
        </is>
      </c>
      <c r="C10" s="55" t="inlineStr">
        <is>
          <t>Recurring</t>
        </is>
      </c>
      <c r="D10" s="55" t="inlineStr">
        <is>
          <t>30% - 50%</t>
        </is>
      </c>
      <c r="E10" s="55" t="inlineStr">
        <is>
          <t>50% yr 1</t>
        </is>
      </c>
      <c r="F10" s="55" t="inlineStr">
        <is>
          <t>90 days</t>
        </is>
      </c>
      <c r="G10" s="55" t="inlineStr">
        <is>
          <t>12 months</t>
        </is>
      </c>
      <c r="H10" s="56" t="inlineStr">
        <is>
          <t>Webflow, Elementor</t>
        </is>
      </c>
    </row>
    <row r="11" ht="30" customHeight="1">
      <c r="B11" s="57" t="inlineStr">
        <is>
          <t>Course &amp; creator platforms</t>
        </is>
      </c>
      <c r="C11" s="58" t="inlineStr">
        <is>
          <t>Recurring</t>
        </is>
      </c>
      <c r="D11" s="58" t="inlineStr">
        <is>
          <t>25% - 30%</t>
        </is>
      </c>
      <c r="E11" s="58" t="inlineStr">
        <is>
          <t>up to 100% intro</t>
        </is>
      </c>
      <c r="F11" s="58" t="inlineStr">
        <is>
          <t>30 - 90 days</t>
        </is>
      </c>
      <c r="G11" s="58" t="inlineStr">
        <is>
          <t>12 months</t>
        </is>
      </c>
      <c r="H11" s="59" t="inlineStr">
        <is>
          <t>Teachable, Thinkific, Kajabi, Podia</t>
        </is>
      </c>
    </row>
    <row r="12" ht="30" customHeight="1">
      <c r="B12" s="54" t="inlineStr">
        <is>
          <t>Funnels &amp; all-in-one</t>
        </is>
      </c>
      <c r="C12" s="55" t="inlineStr">
        <is>
          <t>Recurring (often lifetime)</t>
        </is>
      </c>
      <c r="D12" s="55" t="inlineStr">
        <is>
          <t>30% - 60%</t>
        </is>
      </c>
      <c r="E12" s="55" t="inlineStr">
        <is>
          <t>60% lifetime</t>
        </is>
      </c>
      <c r="F12" s="55" t="inlineStr">
        <is>
          <t>45 days+</t>
        </is>
      </c>
      <c r="G12" s="55" t="inlineStr">
        <is>
          <t>lifetime common</t>
        </is>
      </c>
      <c r="H12" s="56" t="inlineStr">
        <is>
          <t>ClickFunnels, Systeme.io</t>
        </is>
      </c>
    </row>
    <row r="13" ht="30" customHeight="1">
      <c r="B13" s="57" t="inlineStr">
        <is>
          <t>Landing pages &amp; productivity</t>
        </is>
      </c>
      <c r="C13" s="58" t="inlineStr">
        <is>
          <t>Recurring</t>
        </is>
      </c>
      <c r="D13" s="58" t="inlineStr">
        <is>
          <t>30% - 50%</t>
        </is>
      </c>
      <c r="E13" s="58" t="inlineStr">
        <is>
          <t>50% yr 1</t>
        </is>
      </c>
      <c r="F13" s="58" t="inlineStr">
        <is>
          <t>30 - 90 days</t>
        </is>
      </c>
      <c r="G13" s="58" t="inlineStr">
        <is>
          <t>12 months</t>
        </is>
      </c>
      <c r="H13" s="59" t="inlineStr">
        <is>
          <t>Leadpages, Notion, monday.com</t>
        </is>
      </c>
    </row>
    <row r="14" ht="30" customHeight="1">
      <c r="B14" s="54" t="inlineStr">
        <is>
          <t>Hosting</t>
        </is>
      </c>
      <c r="C14" s="55" t="inlineStr">
        <is>
          <t>One-time CPA (tiered)</t>
        </is>
      </c>
      <c r="D14" s="55" t="inlineStr">
        <is>
          <t>$50 - $500 / sale</t>
        </is>
      </c>
      <c r="E14" s="55" t="inlineStr">
        <is>
          <t>+10% tail</t>
        </is>
      </c>
      <c r="F14" s="55" t="inlineStr">
        <is>
          <t>30 - 60 days</t>
        </is>
      </c>
      <c r="G14" s="55" t="inlineStr">
        <is>
          <t>n/a (bounty)</t>
        </is>
      </c>
      <c r="H14" s="56" t="inlineStr">
        <is>
          <t>SiteGround, Bluehost, Kinsta, Cloudways</t>
        </is>
      </c>
    </row>
    <row r="15" ht="30" customHeight="1">
      <c r="B15" s="57" t="inlineStr">
        <is>
          <t>SEO &amp; content tools</t>
        </is>
      </c>
      <c r="C15" s="58" t="inlineStr">
        <is>
          <t>One-time CPA or recurring</t>
        </is>
      </c>
      <c r="D15" s="58" t="inlineStr">
        <is>
          <t>$200 - $350 / sale</t>
        </is>
      </c>
      <c r="E15" s="58" t="inlineStr">
        <is>
          <t>75% first pay</t>
        </is>
      </c>
      <c r="F15" s="58" t="inlineStr">
        <is>
          <t>60 - 120 days</t>
        </is>
      </c>
      <c r="G15" s="58" t="inlineStr">
        <is>
          <t>varies</t>
        </is>
      </c>
      <c r="H15" s="59" t="inlineStr">
        <is>
          <t>Semrush, Surfer</t>
        </is>
      </c>
    </row>
    <row r="16" ht="30" customHeight="1">
      <c r="B16" s="54" t="inlineStr">
        <is>
          <t>AI writing &amp; voice</t>
        </is>
      </c>
      <c r="C16" s="55" t="inlineStr">
        <is>
          <t>Recurring</t>
        </is>
      </c>
      <c r="D16" s="55" t="inlineStr">
        <is>
          <t>15% - 45%</t>
        </is>
      </c>
      <c r="E16" s="55" t="inlineStr">
        <is>
          <t>45% yr 1</t>
        </is>
      </c>
      <c r="F16" s="55" t="inlineStr">
        <is>
          <t>30 - 90 days</t>
        </is>
      </c>
      <c r="G16" s="55" t="inlineStr">
        <is>
          <t>12 - 24 months</t>
        </is>
      </c>
      <c r="H16" s="56" t="inlineStr">
        <is>
          <t>Jasper, Writesonic, Copy.ai, Murf</t>
        </is>
      </c>
    </row>
    <row r="17" ht="30" customHeight="1">
      <c r="B17" s="57" t="inlineStr">
        <is>
          <t>Newsletter &amp; dev tools</t>
        </is>
      </c>
      <c r="C17" s="58" t="inlineStr">
        <is>
          <t>Recurring</t>
        </is>
      </c>
      <c r="D17" s="58" t="inlineStr">
        <is>
          <t>25% - 50%</t>
        </is>
      </c>
      <c r="E17" s="58" t="inlineStr">
        <is>
          <t>50% over yr</t>
        </is>
      </c>
      <c r="F17" s="58" t="inlineStr">
        <is>
          <t>45 - 60 days</t>
        </is>
      </c>
      <c r="G17" s="58" t="inlineStr">
        <is>
          <t>6 - 12 months</t>
        </is>
      </c>
      <c r="H17" s="59" t="inlineStr">
        <is>
          <t>Beehiiv, Tower, Frame.io</t>
        </is>
      </c>
    </row>
    <row r="19" ht="20" customHeight="1">
      <c r="B19" s="5" t="inlineStr">
        <is>
          <t>WHAT THE DATA SAYS</t>
        </is>
      </c>
      <c r="C19" s="6" t="n"/>
      <c r="D19" s="6" t="n"/>
      <c r="E19" s="6" t="n"/>
      <c r="F19" s="6" t="n"/>
      <c r="G19" s="6" t="n"/>
      <c r="H19" s="6" t="n"/>
    </row>
    <row r="20">
      <c r="B20" s="60" t="inlineStr">
        <is>
          <t>The center of gravity is 20% - 30%.</t>
        </is>
      </c>
      <c r="D20" s="46" t="inlineStr">
        <is>
          <t>30% is the single most common headline recurring rate across email, CRM, course, and AI tools.</t>
        </is>
      </c>
    </row>
    <row r="21"/>
    <row r="22">
      <c r="B22" s="60" t="inlineStr">
        <is>
          <t>A 40% - 60% premium band exists as an acquisition lever.</t>
        </is>
      </c>
      <c r="D22" s="46" t="inlineStr">
        <is>
          <t>Challenger and all-in-one platforms use it to win top affiliates; rates above 50% almost always carry a 12-month cap.</t>
        </is>
      </c>
    </row>
    <row r="23"/>
    <row r="24">
      <c r="B24" s="60" t="inlineStr">
        <is>
          <t>90 days is the de-facto cookie standard.</t>
        </is>
      </c>
      <c r="D24" s="46" t="inlineStr">
        <is>
          <t>The common band runs 30 to 120 days. HubSpot's 180 is the long outlier; hosting clusters at 30 - 60.</t>
        </is>
      </c>
    </row>
    <row r="25"/>
    <row r="26">
      <c r="B26" s="60" t="inlineStr">
        <is>
          <t>Tiered ladders are now standard.</t>
        </is>
      </c>
      <c r="D26" s="46" t="inlineStr">
        <is>
          <t>Most larger programs pay more as volume rises. Expect to design at least a two-tier ladder to stay competitive.</t>
        </is>
      </c>
    </row>
    <row r="27"/>
    <row r="28">
      <c r="B28" s="60" t="inlineStr">
        <is>
          <t>"Lifetime" is usually capped.</t>
        </is>
      </c>
      <c r="D28" s="46" t="inlineStr">
        <is>
          <t>Many recurring programs quietly pay for 12 months only. True lifetime is itself a marketing differentiator.</t>
        </is>
      </c>
    </row>
    <row r="29"/>
    <row r="30">
      <c r="B30" s="60" t="inlineStr">
        <is>
          <t>Refund-awareness is underexposed.</t>
        </is>
      </c>
      <c r="D30" s="46" t="inlineStr">
        <is>
          <t>Few listings publish attribution model or clawback terms, which is exactly the operational detail a founder must define.</t>
        </is>
      </c>
    </row>
    <row r="31"/>
    <row r="33" ht="20" customHeight="1">
      <c r="B33" s="5" t="inlineStr">
        <is>
          <t>OFFICIAL-CONFIRMED ANCHORS</t>
        </is>
      </c>
      <c r="C33" s="6" t="n"/>
      <c r="D33" s="6" t="n"/>
      <c r="E33" s="6" t="n"/>
      <c r="F33" s="6" t="n"/>
      <c r="G33" s="6" t="n"/>
      <c r="H33" s="6" t="n"/>
    </row>
    <row r="34">
      <c r="B34" s="20" t="inlineStr">
        <is>
          <t>Program</t>
        </is>
      </c>
      <c r="C34" s="20" t="inlineStr">
        <is>
          <t>Category</t>
        </is>
      </c>
      <c r="D34" s="20" t="inlineStr">
        <is>
          <t>Rate</t>
        </is>
      </c>
      <c r="E34" s="20" t="inlineStr">
        <is>
          <t>Cookie</t>
        </is>
      </c>
      <c r="F34" s="20" t="inlineStr">
        <is>
          <t>Note</t>
        </is>
      </c>
    </row>
    <row r="35" ht="18" customHeight="1">
      <c r="B35" s="7" t="inlineStr">
        <is>
          <t>HubSpot</t>
        </is>
      </c>
      <c r="C35" s="61" t="inlineStr">
        <is>
          <t>CRM / marketing</t>
        </is>
      </c>
      <c r="D35" s="61" t="inlineStr">
        <is>
          <t>30% monthly</t>
        </is>
      </c>
      <c r="E35" s="61" t="inlineStr">
        <is>
          <t>180 days</t>
        </is>
      </c>
      <c r="F35" s="56" t="inlineStr">
        <is>
          <t>Longest mainstream cookie found. Up to 12 months.</t>
        </is>
      </c>
      <c r="G35" s="9" t="n"/>
      <c r="H35" s="9" t="n"/>
    </row>
    <row r="36" ht="18" customHeight="1">
      <c r="B36" s="7" t="inlineStr">
        <is>
          <t>Systeme.io</t>
        </is>
      </c>
      <c r="C36" s="61" t="inlineStr">
        <is>
          <t>Funnels / all-in-one</t>
        </is>
      </c>
      <c r="D36" s="61" t="inlineStr">
        <is>
          <t>60% lifetime</t>
        </is>
      </c>
      <c r="E36" s="61" t="inlineStr">
        <is>
          <t>permanent (email)</t>
        </is>
      </c>
      <c r="F36" s="56" t="inlineStr">
        <is>
          <t>True lifetime, cookieless attribution. Open to non-customers.</t>
        </is>
      </c>
      <c r="G36" s="9" t="n"/>
      <c r="H36" s="9" t="n"/>
    </row>
    <row r="37" ht="18" customHeight="1">
      <c r="B37" s="7" t="inlineStr">
        <is>
          <t>Webflow</t>
        </is>
      </c>
      <c r="C37" s="61" t="inlineStr">
        <is>
          <t>No-code / web</t>
        </is>
      </c>
      <c r="D37" s="61" t="inlineStr">
        <is>
          <t>50% of year 1</t>
        </is>
      </c>
      <c r="E37" s="61" t="inlineStr">
        <is>
          <t>90 days</t>
        </is>
      </c>
      <c r="F37" s="56" t="inlineStr">
        <is>
          <t>Then 10-15% on renewal year.</t>
        </is>
      </c>
      <c r="G37" s="9" t="n"/>
      <c r="H37" s="9" t="n"/>
    </row>
    <row r="38" ht="18" customHeight="1">
      <c r="B38" s="7" t="inlineStr">
        <is>
          <t>Beehiiv</t>
        </is>
      </c>
      <c r="C38" s="61" t="inlineStr">
        <is>
          <t>Newsletter</t>
        </is>
      </c>
      <c r="D38" s="61" t="inlineStr">
        <is>
          <t>50% over 12 mo</t>
        </is>
      </c>
      <c r="E38" s="61" t="inlineStr">
        <is>
          <t>60 days</t>
        </is>
      </c>
      <c r="F38" s="56" t="inlineStr">
        <is>
          <t>First-click; referred user gets a discount.</t>
        </is>
      </c>
      <c r="G38" s="9" t="n"/>
      <c r="H38" s="9" t="n"/>
    </row>
    <row r="40">
      <c r="B40" s="45" t="inlineStr">
        <is>
          <t>Sources: official program pages for HubSpot, Systeme.io, Webflow, Kinsta, SiteGround, Cloudways, Beehiiv, monday.com, Pipedrive, ActiveCampaign, GetResponse, Frame.io, and Tower; affiliate directories (getlasso.co, creator-hero.com, commissiondex.com, uppromote.com) for the remainder. Treat every figure as a June 2026 snapshot and re-verify before publishing your own terms.</t>
        </is>
      </c>
    </row>
    <row r="41"/>
    <row r="42"/>
  </sheetData>
  <mergeCells count="24">
    <mergeCell ref="F36:H36"/>
    <mergeCell ref="B40:H42"/>
    <mergeCell ref="F35:H35"/>
    <mergeCell ref="B6:H6"/>
    <mergeCell ref="B28:C29"/>
    <mergeCell ref="D28:H29"/>
    <mergeCell ref="B24:C25"/>
    <mergeCell ref="B33:H33"/>
    <mergeCell ref="D24:H25"/>
    <mergeCell ref="F38:H38"/>
    <mergeCell ref="B20:C21"/>
    <mergeCell ref="D20:H21"/>
    <mergeCell ref="B30:C31"/>
    <mergeCell ref="F37:H37"/>
    <mergeCell ref="D30:H31"/>
    <mergeCell ref="D26:H27"/>
    <mergeCell ref="A3:H3"/>
    <mergeCell ref="B22:C23"/>
    <mergeCell ref="A2:H2"/>
    <mergeCell ref="B26:C27"/>
    <mergeCell ref="D22:H23"/>
    <mergeCell ref="F34:H34"/>
    <mergeCell ref="A4:H4"/>
    <mergeCell ref="B19:H19"/>
  </mergeCells>
  <pageMargins left="0.75" right="0.75" top="1" bottom="1" header="0.5" footer="0.5"/>
</worksheet>
</file>

<file path=xl/worksheets/sheet5.xml><?xml version="1.0" encoding="utf-8"?>
<worksheet xmlns="http://schemas.openxmlformats.org/spreadsheetml/2006/main">
  <sheetPr>
    <tabColor rgb="001B2E8C"/>
    <outlinePr summaryBelow="1" summaryRight="1"/>
    <pageSetUpPr/>
  </sheetPr>
  <dimension ref="A2:C48"/>
  <sheetViews>
    <sheetView showGridLines="0" workbookViewId="0">
      <selection activeCell="A1" sqref="A1"/>
    </sheetView>
  </sheetViews>
  <sheetFormatPr baseColWidth="8" defaultRowHeight="15"/>
  <cols>
    <col width="2.5" customWidth="1" min="1" max="1"/>
    <col width="30" customWidth="1" min="2" max="2"/>
    <col width="58" customWidth="1" min="3" max="3"/>
    <col width="2.5" customWidth="1" min="4" max="4"/>
  </cols>
  <sheetData>
    <row r="2" ht="16" customHeight="1">
      <c r="A2" s="1" t="inlineStr">
        <is>
          <t>BROUGHT  ·  METHOD</t>
        </is>
      </c>
    </row>
    <row r="3" ht="30" customHeight="1">
      <c r="A3" s="2" t="inlineStr">
        <is>
          <t>Glossary &amp; Formula Logic</t>
        </is>
      </c>
    </row>
    <row r="4" ht="18" customHeight="1">
      <c r="A4" s="3" t="inlineStr">
        <is>
          <t>Every term defined in plain English, and the exact formula behind every calculated row.</t>
        </is>
      </c>
    </row>
    <row r="6" ht="20" customHeight="1">
      <c r="B6" s="5" t="inlineStr">
        <is>
          <t>GLOSSARY</t>
        </is>
      </c>
      <c r="C6" s="6" t="n"/>
    </row>
    <row r="7">
      <c r="B7" s="19" t="inlineStr">
        <is>
          <t>Term</t>
        </is>
      </c>
      <c r="C7" s="19" t="inlineStr">
        <is>
          <t>Definition</t>
        </is>
      </c>
    </row>
    <row r="8" ht="28" customHeight="1">
      <c r="B8" s="62" t="inlineStr">
        <is>
          <t>ARPU</t>
        </is>
      </c>
      <c r="C8" s="63" t="inlineStr">
        <is>
          <t>Average revenue per user, per month. The recurring subscription price an average customer pays.</t>
        </is>
      </c>
    </row>
    <row r="9" ht="28" customHeight="1">
      <c r="B9" s="62" t="inlineStr">
        <is>
          <t>Gross margin</t>
        </is>
      </c>
      <c r="C9" s="63" t="inlineStr">
        <is>
          <t>Revenue minus the direct cost to serve a customer, as a percentage. LTV is built on this, not on revenue.</t>
        </is>
      </c>
    </row>
    <row r="10" ht="28" customHeight="1">
      <c r="B10" s="62" t="inlineStr">
        <is>
          <t>Commission type</t>
        </is>
      </c>
      <c r="C10" s="63" t="inlineStr">
        <is>
          <t>Recurring pays a share of revenue every paid month. One-time pays a single bounty per converted customer.</t>
        </is>
      </c>
    </row>
    <row r="11" ht="28" customHeight="1">
      <c r="B11" s="62" t="inlineStr">
        <is>
          <t>Commission rate</t>
        </is>
      </c>
      <c r="C11" s="63" t="inlineStr">
        <is>
          <t>The headline percentage of revenue paid to the affiliate on a recurring deal.</t>
        </is>
      </c>
    </row>
    <row r="12" ht="28" customHeight="1">
      <c r="B12" s="62" t="inlineStr">
        <is>
          <t>Payout horizon</t>
        </is>
      </c>
      <c r="C12" s="63" t="inlineStr">
        <is>
          <t>How many months you keep paying commission on a single customer. A cap of 12 is common; lifetime is rarer.</t>
        </is>
      </c>
    </row>
    <row r="13" ht="28" customHeight="1">
      <c r="B13" s="62" t="inlineStr">
        <is>
          <t>Cookie / attribution window</t>
        </is>
      </c>
      <c r="C13" s="63" t="inlineStr">
        <is>
          <t>How long after a click a signup still credits the affiliate. A benchmark term, not a direct cost.</t>
        </is>
      </c>
    </row>
    <row r="14" ht="28" customHeight="1">
      <c r="B14" s="62" t="inlineStr">
        <is>
          <t>Trial-to-paid</t>
        </is>
      </c>
      <c r="C14" s="63" t="inlineStr">
        <is>
          <t>The share of affiliate-driven signups that convert to paying customers.</t>
        </is>
      </c>
    </row>
    <row r="15" ht="28" customHeight="1">
      <c r="B15" s="62" t="inlineStr">
        <is>
          <t>Churn</t>
        </is>
      </c>
      <c r="C15" s="63" t="inlineStr">
        <is>
          <t>The share of paying customers lost each month. Its inverse is the average customer lifetime.</t>
        </is>
      </c>
    </row>
    <row r="16" ht="28" customHeight="1">
      <c r="B16" s="62" t="inlineStr">
        <is>
          <t>Refund / clawback</t>
        </is>
      </c>
      <c r="C16" s="63" t="inlineStr">
        <is>
          <t>The share of commissioned customers who refund, reversing the commission you paid.</t>
        </is>
      </c>
    </row>
    <row r="17" ht="28" customHeight="1">
      <c r="B17" s="62" t="inlineStr">
        <is>
          <t>Blended affiliate CAC</t>
        </is>
      </c>
      <c r="C17" s="63" t="inlineStr">
        <is>
          <t>Customer acquisition cost via affiliates: commission plus platform and processing fees, net of clawbacks.</t>
        </is>
      </c>
    </row>
    <row r="18" ht="28" customHeight="1">
      <c r="B18" s="62" t="inlineStr">
        <is>
          <t>LTV</t>
        </is>
      </c>
      <c r="C18" s="63" t="inlineStr">
        <is>
          <t>Lifetime value on a gross-profit basis: ARPU x gross margin x average lifetime.</t>
        </is>
      </c>
    </row>
    <row r="19" ht="28" customHeight="1">
      <c r="B19" s="62" t="inlineStr">
        <is>
          <t>LTV : CAC</t>
        </is>
      </c>
      <c r="C19" s="63" t="inlineStr">
        <is>
          <t>Lifetime value divided by acquisition cost. A ratio of 3.0x or higher is the common health bar.</t>
        </is>
      </c>
    </row>
    <row r="20" ht="28" customHeight="1">
      <c r="B20" s="62" t="inlineStr">
        <is>
          <t>Payback period</t>
        </is>
      </c>
      <c r="C20" s="63" t="inlineStr">
        <is>
          <t>Months of per-customer gross profit needed to recover CAC. Under 12 months is comfortable.</t>
        </is>
      </c>
    </row>
    <row r="21" ht="28" customHeight="1">
      <c r="B21" s="62" t="inlineStr">
        <is>
          <t>Max safe rate</t>
        </is>
      </c>
      <c r="C21" s="63" t="inlineStr">
        <is>
          <t>The highest commission rate that still clears your target LTV:CAC.</t>
        </is>
      </c>
    </row>
    <row r="22" ht="28" customHeight="1">
      <c r="B22" s="62" t="inlineStr">
        <is>
          <t>Break-even rate</t>
        </is>
      </c>
      <c r="C22" s="63" t="inlineStr">
        <is>
          <t>The recurring rate at which lifetime gross profit exactly equals CAC, i.e. LTV:CAC = 1.0x.</t>
        </is>
      </c>
    </row>
    <row r="24" ht="20" customHeight="1">
      <c r="B24" s="5" t="inlineStr">
        <is>
          <t>FORMULA LOGIC, IN WORDS</t>
        </is>
      </c>
      <c r="C24" s="6" t="n"/>
    </row>
    <row r="25">
      <c r="B25" s="19" t="inlineStr">
        <is>
          <t>Calculated row</t>
        </is>
      </c>
      <c r="C25" s="19" t="inlineStr">
        <is>
          <t>How it is computed</t>
        </is>
      </c>
    </row>
    <row r="26" ht="28" customHeight="1">
      <c r="B26" s="62" t="inlineStr">
        <is>
          <t>Average customer lifetime</t>
        </is>
      </c>
      <c r="C26" s="63" t="inlineStr">
        <is>
          <t>1 divided by monthly churn. If churn is zero, falls back to the payout horizon.</t>
        </is>
      </c>
    </row>
    <row r="27" ht="28" customHeight="1">
      <c r="B27" s="62" t="inlineStr">
        <is>
          <t>Commissioned months per customer</t>
        </is>
      </c>
      <c r="C27" s="63" t="inlineStr">
        <is>
          <t>Recurring: the smaller of payout horizon and average lifetime. One-time: 1.</t>
        </is>
      </c>
    </row>
    <row r="28" ht="28" customHeight="1">
      <c r="B28" s="62" t="inlineStr">
        <is>
          <t>New paying customers / month</t>
        </is>
      </c>
      <c r="C28" s="63" t="inlineStr">
        <is>
          <t>Monthly affiliate signups multiplied by trial-to-paid conversion.</t>
        </is>
      </c>
    </row>
    <row r="29" ht="28" customHeight="1">
      <c r="B29" s="62" t="inlineStr">
        <is>
          <t>New affiliate MRR / month</t>
        </is>
      </c>
      <c r="C29" s="63" t="inlineStr">
        <is>
          <t>New paying customers multiplied by ARPU.</t>
        </is>
      </c>
    </row>
    <row r="30" ht="28" customHeight="1">
      <c r="B30" s="62" t="inlineStr">
        <is>
          <t>Commission per customer</t>
        </is>
      </c>
      <c r="C30" s="63" t="inlineStr">
        <is>
          <t>Recurring: ARPU x rate x commissioned months. One-time: the bounty. Both multiplied by (1 - refund rate).</t>
        </is>
      </c>
    </row>
    <row r="31" ht="28" customHeight="1">
      <c r="B31" s="62" t="inlineStr">
        <is>
          <t>Platform &amp; processing fee / customer</t>
        </is>
      </c>
      <c r="C31" s="63" t="inlineStr">
        <is>
          <t>Commission per customer multiplied by the platform and processing fee rate.</t>
        </is>
      </c>
    </row>
    <row r="32" ht="28" customHeight="1">
      <c r="B32" s="62" t="inlineStr">
        <is>
          <t>Blended affiliate CAC</t>
        </is>
      </c>
      <c r="C32" s="63" t="inlineStr">
        <is>
          <t>Commission per customer plus the platform and processing fee per customer.</t>
        </is>
      </c>
    </row>
    <row r="33" ht="28" customHeight="1">
      <c r="B33" s="62" t="inlineStr">
        <is>
          <t>Monthly commission cost</t>
        </is>
      </c>
      <c r="C33" s="63" t="inlineStr">
        <is>
          <t>New paying customers per month multiplied by commission per customer.</t>
        </is>
      </c>
    </row>
    <row r="34" ht="28" customHeight="1">
      <c r="B34" s="62" t="inlineStr">
        <is>
          <t>Total monthly program cost</t>
        </is>
      </c>
      <c r="C34" s="63" t="inlineStr">
        <is>
          <t>New paying customers per month multiplied by blended CAC.</t>
        </is>
      </c>
    </row>
    <row r="35" ht="28" customHeight="1">
      <c r="B35" s="62" t="inlineStr">
        <is>
          <t>Customer LTV</t>
        </is>
      </c>
      <c r="C35" s="63" t="inlineStr">
        <is>
          <t>ARPU multiplied by gross margin multiplied by average customer lifetime.</t>
        </is>
      </c>
    </row>
    <row r="36" ht="28" customHeight="1">
      <c r="B36" s="62" t="inlineStr">
        <is>
          <t>Gross profit after commission</t>
        </is>
      </c>
      <c r="C36" s="63" t="inlineStr">
        <is>
          <t>Customer LTV minus blended affiliate CAC.</t>
        </is>
      </c>
    </row>
    <row r="37" ht="28" customHeight="1">
      <c r="B37" s="62" t="inlineStr">
        <is>
          <t>LTV : CAC</t>
        </is>
      </c>
      <c r="C37" s="63" t="inlineStr">
        <is>
          <t>Customer LTV divided by blended affiliate CAC (zero-guarded).</t>
        </is>
      </c>
    </row>
    <row r="38" ht="28" customHeight="1">
      <c r="B38" s="62" t="inlineStr">
        <is>
          <t>CAC payback period</t>
        </is>
      </c>
      <c r="C38" s="63" t="inlineStr">
        <is>
          <t>Blended CAC divided by monthly gross profit per customer (ARPU x gross margin).</t>
        </is>
      </c>
    </row>
    <row r="39" ht="28" customHeight="1">
      <c r="B39" s="62" t="inlineStr">
        <is>
          <t>Commission as % of yr-1 revenue</t>
        </is>
      </c>
      <c r="C39" s="63" t="inlineStr">
        <is>
          <t>Commission per customer divided by first-year revenue (ARPU x up to 12 months).</t>
        </is>
      </c>
    </row>
    <row r="40" ht="28" customHeight="1">
      <c r="B40" s="62" t="inlineStr">
        <is>
          <t>Max safe CAC</t>
        </is>
      </c>
      <c r="C40" s="63" t="inlineStr">
        <is>
          <t>Customer LTV divided by your target minimum LTV:CAC ratio.</t>
        </is>
      </c>
    </row>
    <row r="41" ht="28" customHeight="1">
      <c r="B41" s="62" t="inlineStr">
        <is>
          <t>Max safe recurring rate</t>
        </is>
      </c>
      <c r="C41" s="63" t="inlineStr">
        <is>
          <t>Max safe CAC divided by (ARPU x commissioned months x (1 - refund) x (1 + fee)).</t>
        </is>
      </c>
    </row>
    <row r="42" ht="28" customHeight="1">
      <c r="B42" s="62" t="inlineStr">
        <is>
          <t>Max safe one-time bounty</t>
        </is>
      </c>
      <c r="C42" s="63" t="inlineStr">
        <is>
          <t>Max safe CAC divided by ((1 - refund) x (1 + fee)).</t>
        </is>
      </c>
    </row>
    <row r="43" ht="28" customHeight="1">
      <c r="B43" s="62" t="inlineStr">
        <is>
          <t>Break-even rate</t>
        </is>
      </c>
      <c r="C43" s="63" t="inlineStr">
        <is>
          <t>Lifetime gross profit divided by (ARPU x commissioned months x (1 - refund) x (1 + fee)).</t>
        </is>
      </c>
    </row>
    <row r="44" ht="28" customHeight="1">
      <c r="B44" s="62" t="inlineStr">
        <is>
          <t>Rate headroom</t>
        </is>
      </c>
      <c r="C44" s="63" t="inlineStr">
        <is>
          <t>Max safe recurring rate minus your current commission rate.</t>
        </is>
      </c>
    </row>
    <row r="46">
      <c r="B46" s="64" t="inlineStr">
        <is>
          <t>A note on conservatism: CAC counts commission across the whole payout horizon and nets out clawbacks, and LTV uses gross profit rather than revenue. The LTV:CAC you read here is therefore the cautious one. Built with Brought, affiliate and referral software for SaaS.</t>
        </is>
      </c>
    </row>
    <row r="47"/>
    <row r="48"/>
  </sheetData>
  <mergeCells count="6">
    <mergeCell ref="B6:C6"/>
    <mergeCell ref="B24:C24"/>
    <mergeCell ref="B46:C48"/>
    <mergeCell ref="A3:C3"/>
    <mergeCell ref="A4:C4"/>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2026-06-14T04:52:36Z</dcterms:created>
  <dcterms:modified xmlns:dcterms="http://purl.org/dc/terms/" xmlns:xsi="http://www.w3.org/2001/XMLSchema-instance" xsi:type="dcterms:W3CDTF">2026-06-14T04:52:36Z</dcterms:modified>
</cp:coreProperties>
</file>